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769" activeTab="7"/>
  </bookViews>
  <sheets>
    <sheet name="التحليل المالي" sheetId="1" r:id="rId1"/>
    <sheet name="إدارة المحاطر البنكية" sheetId="2" r:id="rId2"/>
    <sheet name="التحليل الائتماني" sheetId="3" r:id="rId3"/>
    <sheet name="منهجية تحليل المعطيات" sheetId="4" r:id="rId4"/>
    <sheet name="التدقيق المالي في البنوك" sheetId="5" r:id="rId5"/>
    <sheet name="تاريخ الأزمات البنكية" sheetId="6" r:id="rId6"/>
    <sheet name="لغة أجنبية" sheetId="7" r:id="rId7"/>
    <sheet name="PV delib" sheetId="8" r:id="rId8"/>
  </sheets>
  <externalReferences>
    <externalReference r:id="rId11"/>
  </externalReferences>
  <definedNames>
    <definedName name="_xlnm.Print_Area" localSheetId="1">'إدارة المحاطر البنكية'!$A$1:$I$87</definedName>
    <definedName name="_xlnm.Print_Area" localSheetId="2">'التحليل الائتماني'!$A$1:$I$88</definedName>
    <definedName name="_xlnm.Print_Area" localSheetId="0">'التحليل المالي'!$A$1:$I$87</definedName>
    <definedName name="_xlnm.Print_Area" localSheetId="4">'التدقيق المالي في البنوك'!$A$1:$I$124</definedName>
    <definedName name="_xlnm.Print_Area" localSheetId="5">'تاريخ الأزمات البنكية'!$A$1:$I$108</definedName>
    <definedName name="_xlnm.Print_Area" localSheetId="6">'لغة أجنبية'!$A$1:$I$88</definedName>
    <definedName name="_xlnm.Print_Area" localSheetId="3">'منهجية تحليل المعطيات'!$A$1:$I$116</definedName>
  </definedNames>
  <calcPr fullCalcOnLoad="1"/>
</workbook>
</file>

<file path=xl/sharedStrings.xml><?xml version="1.0" encoding="utf-8"?>
<sst xmlns="http://schemas.openxmlformats.org/spreadsheetml/2006/main" count="1484" uniqueCount="207">
  <si>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</si>
  <si>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</si>
  <si>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</si>
  <si>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</si>
  <si>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</si>
  <si>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</si>
  <si>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>الإستدراك/20</t>
  </si>
  <si>
    <t>المجمــوع</t>
  </si>
  <si>
    <t>المعـــدل</t>
  </si>
  <si>
    <t>و.ق.م</t>
  </si>
  <si>
    <t>إمضاءات الأساتذة</t>
  </si>
  <si>
    <t>إمضاء رئيس القسم:</t>
  </si>
  <si>
    <t>قسم : العلوم المالية</t>
  </si>
  <si>
    <r>
      <t xml:space="preserve">   </t>
    </r>
    <r>
      <rPr>
        <b/>
        <sz val="12"/>
        <rFont val="Arial"/>
        <family val="2"/>
      </rPr>
      <t>مصلحة الدراسات العليا</t>
    </r>
    <r>
      <rPr>
        <b/>
        <sz val="14"/>
        <rFont val="Arial"/>
        <family val="2"/>
      </rPr>
      <t xml:space="preserve">      </t>
    </r>
  </si>
  <si>
    <t xml:space="preserve">               قسم العلوم المالية</t>
  </si>
  <si>
    <r>
      <t xml:space="preserve"> </t>
    </r>
    <r>
      <rPr>
        <b/>
        <sz val="12"/>
        <rFont val="Arial"/>
        <family val="2"/>
      </rPr>
      <t xml:space="preserve">جامعة باجي مختار - عنابة -                 </t>
    </r>
  </si>
  <si>
    <t>الفــــــوج: 01</t>
  </si>
  <si>
    <t>الإمتحان /20</t>
  </si>
  <si>
    <t>المعدل40/1</t>
  </si>
  <si>
    <t>المعدل40/2</t>
  </si>
  <si>
    <t>الفــــــوج: 02</t>
  </si>
  <si>
    <t>المعدل20/1</t>
  </si>
  <si>
    <t>المعدل20/2</t>
  </si>
  <si>
    <t xml:space="preserve">     كلية العلوم الاقتصادية وعلوم التسيير</t>
  </si>
  <si>
    <t>الفـــــــــــــوج: 01</t>
  </si>
  <si>
    <t>وحــــدة التعليـــــم الأساسيـــــة</t>
  </si>
  <si>
    <t>المعدل</t>
  </si>
  <si>
    <t>مج- الوحدات القياسية</t>
  </si>
  <si>
    <t>وحدة التعليم المنهجية</t>
  </si>
  <si>
    <t>الوحدة الاستكشافية</t>
  </si>
  <si>
    <t>الوحدة الأفقيــــة</t>
  </si>
  <si>
    <t>رئيس لجنة المداولات:</t>
  </si>
  <si>
    <t>الفـــــــــــــوج: 02</t>
  </si>
  <si>
    <t>المعدل60/1</t>
  </si>
  <si>
    <t>المعدل60/2</t>
  </si>
  <si>
    <t>إمضاء استاذ المادة : أ. د. بن ثابت .....................</t>
  </si>
  <si>
    <t>كشف علامات ماستر: ماليـــة وبنــــوك-S1-</t>
  </si>
  <si>
    <t>االرقم</t>
  </si>
  <si>
    <t>المقياس: لغــــة أجنبيـــــة  -      المعامل:1         الرصيـــد:1</t>
  </si>
  <si>
    <t>ماستر تخصص: ماليــــــة وبنــــوك -FB -</t>
  </si>
  <si>
    <t>بن ثــــابت</t>
  </si>
  <si>
    <t xml:space="preserve">لغة أجنبية </t>
  </si>
  <si>
    <t>للعام الجامعي: 2017-2018</t>
  </si>
  <si>
    <t>للعام الجامعي: 2018-2019</t>
  </si>
  <si>
    <t>إمضاء استاذ المادة : رمضاني .....................</t>
  </si>
  <si>
    <t>إمضاء استاذ المادة : رمضــانــي .....................</t>
  </si>
  <si>
    <t>اللقب</t>
  </si>
  <si>
    <t>الإسم</t>
  </si>
  <si>
    <t>اْحمد قايد</t>
  </si>
  <si>
    <t>روميساء</t>
  </si>
  <si>
    <t>أوذاينية</t>
  </si>
  <si>
    <t>سعاد</t>
  </si>
  <si>
    <t>بوساحة</t>
  </si>
  <si>
    <t>دنيا</t>
  </si>
  <si>
    <t>بوكليلة</t>
  </si>
  <si>
    <t>نور الهدى</t>
  </si>
  <si>
    <t>بولدروع</t>
  </si>
  <si>
    <t>ياسمين</t>
  </si>
  <si>
    <t>بولقنافد</t>
  </si>
  <si>
    <t>ريان</t>
  </si>
  <si>
    <t>تليلي</t>
  </si>
  <si>
    <t>ايمان</t>
  </si>
  <si>
    <t>جميلي</t>
  </si>
  <si>
    <t>مروة</t>
  </si>
  <si>
    <t>حمدي</t>
  </si>
  <si>
    <t>سارة</t>
  </si>
  <si>
    <t>حمودة</t>
  </si>
  <si>
    <t>دكاني</t>
  </si>
  <si>
    <t xml:space="preserve">روميسة </t>
  </si>
  <si>
    <t>دياب</t>
  </si>
  <si>
    <t>عماد (مع)</t>
  </si>
  <si>
    <t>رفيع</t>
  </si>
  <si>
    <t>شابي</t>
  </si>
  <si>
    <t>ضياف</t>
  </si>
  <si>
    <t>اكرام</t>
  </si>
  <si>
    <t>طاير</t>
  </si>
  <si>
    <t>عبد القادر</t>
  </si>
  <si>
    <t>غربوج</t>
  </si>
  <si>
    <t>شيماء</t>
  </si>
  <si>
    <t>غول</t>
  </si>
  <si>
    <t>خولة</t>
  </si>
  <si>
    <t>فرحي</t>
  </si>
  <si>
    <t>قرنين</t>
  </si>
  <si>
    <t>سامية</t>
  </si>
  <si>
    <t>قياسة</t>
  </si>
  <si>
    <t>صلاح</t>
  </si>
  <si>
    <t xml:space="preserve">كردوسي </t>
  </si>
  <si>
    <t>لعوابدية سلامي</t>
  </si>
  <si>
    <t>محمد عماد (مع)</t>
  </si>
  <si>
    <t>لعيوني</t>
  </si>
  <si>
    <t>ايناس</t>
  </si>
  <si>
    <t>مشري</t>
  </si>
  <si>
    <t>شهرزاد</t>
  </si>
  <si>
    <t>معمري</t>
  </si>
  <si>
    <t>ريم</t>
  </si>
  <si>
    <t>هاشمي راشدي</t>
  </si>
  <si>
    <t>هميسي</t>
  </si>
  <si>
    <t>مريم</t>
  </si>
  <si>
    <t>يحيوش</t>
  </si>
  <si>
    <t>اسكندر</t>
  </si>
  <si>
    <t>زيان</t>
  </si>
  <si>
    <t>مروة (مع)</t>
  </si>
  <si>
    <t>أحسن جاب الله</t>
  </si>
  <si>
    <t>إيناس</t>
  </si>
  <si>
    <t>العارف</t>
  </si>
  <si>
    <t>جيهان</t>
  </si>
  <si>
    <t xml:space="preserve">أمين خوجة </t>
  </si>
  <si>
    <t xml:space="preserve"> مندر تقي الدين</t>
  </si>
  <si>
    <t>بلباي</t>
  </si>
  <si>
    <t>محمد الطاهر أمير</t>
  </si>
  <si>
    <t>بن عيسى</t>
  </si>
  <si>
    <t>زكرياء</t>
  </si>
  <si>
    <t>بهلول</t>
  </si>
  <si>
    <t>عماد الدين</t>
  </si>
  <si>
    <t>بوجمعة</t>
  </si>
  <si>
    <t>بوخناف</t>
  </si>
  <si>
    <t xml:space="preserve">عبد العالي </t>
  </si>
  <si>
    <t>بوكوبة</t>
  </si>
  <si>
    <t>تواتي</t>
  </si>
  <si>
    <t>عبد الرحمن (مع)</t>
  </si>
  <si>
    <t>حجاج</t>
  </si>
  <si>
    <t>زمهري</t>
  </si>
  <si>
    <t>يسرى</t>
  </si>
  <si>
    <t>زواوي</t>
  </si>
  <si>
    <t>عبدالعالي</t>
  </si>
  <si>
    <t>سديرة</t>
  </si>
  <si>
    <t>رحمة</t>
  </si>
  <si>
    <t>سكحال</t>
  </si>
  <si>
    <t>هبة</t>
  </si>
  <si>
    <t>سليم</t>
  </si>
  <si>
    <t>أحلام</t>
  </si>
  <si>
    <t>سوالي</t>
  </si>
  <si>
    <t>عبير</t>
  </si>
  <si>
    <t>شوابي</t>
  </si>
  <si>
    <t>بلال</t>
  </si>
  <si>
    <t xml:space="preserve">صلواتشي </t>
  </si>
  <si>
    <t>محمد</t>
  </si>
  <si>
    <t>طالب</t>
  </si>
  <si>
    <t>فريال</t>
  </si>
  <si>
    <t>فلفلي</t>
  </si>
  <si>
    <t xml:space="preserve">قهرية </t>
  </si>
  <si>
    <t>رمزي</t>
  </si>
  <si>
    <t>كرماش</t>
  </si>
  <si>
    <t>بشرى</t>
  </si>
  <si>
    <t>لبيض</t>
  </si>
  <si>
    <t>منصف (مع)</t>
  </si>
  <si>
    <t>رجاء</t>
  </si>
  <si>
    <t>لمروس</t>
  </si>
  <si>
    <t>عبد الحميد</t>
  </si>
  <si>
    <t>مرشلة</t>
  </si>
  <si>
    <t>حسام الدين</t>
  </si>
  <si>
    <t>مسعي</t>
  </si>
  <si>
    <t>سمير</t>
  </si>
  <si>
    <t xml:space="preserve">مصباح </t>
  </si>
  <si>
    <t>نريمان</t>
  </si>
  <si>
    <t>معلم</t>
  </si>
  <si>
    <t>نعيجة</t>
  </si>
  <si>
    <t>هاجر</t>
  </si>
  <si>
    <t>العام الجامعي :2018-2019</t>
  </si>
  <si>
    <t>رمضانـــــي</t>
  </si>
  <si>
    <t>مقصــــــــــــــــــــــــى</t>
  </si>
  <si>
    <t>كشف علامات ماستر: ماليـــة وبنــــوك-S2-</t>
  </si>
  <si>
    <t>المقياس: التحليــــل المالـــي-      المعامل:3         الرصيـــد: 6</t>
  </si>
  <si>
    <t>المقياس: إدارة المخاطر البنكية -      المعامل:3         الرصيـــد: 6</t>
  </si>
  <si>
    <t>إمضاء استاذ المادة : د. بولحبال .....................</t>
  </si>
  <si>
    <t>المقياس: التحليل الإئتماني -      المعامل:3         الرصيـــد: 6</t>
  </si>
  <si>
    <t>إمضاء استاذ المادة : د. مــطرف.....................</t>
  </si>
  <si>
    <t>إمضاء استاذ المادة : د. مـــطرف .....................</t>
  </si>
  <si>
    <t>المقياس: التدقيق المالي في البنوك -      المعامل:2      الرصيـــد: 5</t>
  </si>
  <si>
    <t>إمضاء استاذ المادة : أ. سلامـــي .....................</t>
  </si>
  <si>
    <t>المقياس: منهجية تحليل المعطيات-      المعامل:2     الرصيـــد: 4</t>
  </si>
  <si>
    <t>كشف علامات ماستر: ماليـــة وبنــوك-S2-</t>
  </si>
  <si>
    <t>كشف علامات ماستر: ماليــــة وبنـــوك-S2-</t>
  </si>
  <si>
    <t>إمضاء استاذ المادة : العيسوب + خلف الله.....................</t>
  </si>
  <si>
    <t>كشف علامات ماستر: ماليــــة وبنــــــوك-S2-</t>
  </si>
  <si>
    <t>المقياس: تاريخ الأزمات البنكية -      المعامل:1         الرصيـــد:2</t>
  </si>
  <si>
    <t>المقياس: تاريخ الأزمات البنكية -      المعامل:1      الرصيـــد:2</t>
  </si>
  <si>
    <t>إمضاء استاذ المادة : أ.د. داحـــي .....................</t>
  </si>
  <si>
    <t>كشف علامات ماستر: ماليــــــة وبنـــــوك-S2-</t>
  </si>
  <si>
    <t>إمضاء استاذ المادة : أ.د. داحــي .....................</t>
  </si>
  <si>
    <t>كشف علامات ماستر: ماليـــــة وبنــــوك-S2-</t>
  </si>
  <si>
    <t xml:space="preserve">محضر مداولات السنة الأولى - السداسي الثــانـــــي-                 الدورة الأولى                       </t>
  </si>
  <si>
    <t>معـــدل السداسي الثاني</t>
  </si>
  <si>
    <t>عدد و.ق للسداسي الثاني</t>
  </si>
  <si>
    <t xml:space="preserve">محضر مداولات السنة الأولى - السداسي الثــــانـــــي-                 الدورة الأولى                       </t>
  </si>
  <si>
    <t>التحليل المالي</t>
  </si>
  <si>
    <t>إدراة المخاطر البنكية</t>
  </si>
  <si>
    <t>التحليل الإئتماني</t>
  </si>
  <si>
    <t>منهجية تحليل المعطيات</t>
  </si>
  <si>
    <t>التدقيق المالي في البنوك</t>
  </si>
  <si>
    <t>تاريخ الأزمات البنكية</t>
  </si>
  <si>
    <t>الطلبة المنتقلة</t>
  </si>
  <si>
    <t xml:space="preserve">بورزامة </t>
  </si>
  <si>
    <t>سفيان</t>
  </si>
  <si>
    <t>خميسي</t>
  </si>
  <si>
    <t>سيف الدين</t>
  </si>
  <si>
    <t>رمدة</t>
  </si>
  <si>
    <t>خديجة</t>
  </si>
  <si>
    <t>كفاس</t>
  </si>
  <si>
    <t>خضرة هناء</t>
  </si>
  <si>
    <t>الطلبــــة المنتقليــــن</t>
  </si>
  <si>
    <t>مقصى</t>
  </si>
  <si>
    <t>بولحبال</t>
  </si>
  <si>
    <t>مــــــــطرف</t>
  </si>
  <si>
    <t>العيســـــــوب</t>
  </si>
  <si>
    <t>سلامـــــــــــــي</t>
  </si>
  <si>
    <t>داحــــــــــــــي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</si>
</sst>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b/>
      <sz val="16"/>
      <name val="Comic Sans MS"/>
      <family val="4"/>
    </font>
    <font>
      <b/>
      <sz val="16"/>
      <name val="Aharoni"/>
      <family val="0"/>
    </font>
    <font>
      <b/>
      <sz val="10"/>
      <name val="Arial"/>
      <family val="2"/>
    </font>
    <font>
      <b/>
      <sz val="12"/>
      <name val="Arabic Transparent"/>
      <family val="0"/>
    </font>
    <font>
      <sz val="8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Comic Sans MS"/>
      <family val="4"/>
    </font>
    <font>
      <u val="single"/>
      <sz val="8"/>
      <name val="Comic Sans MS"/>
      <family val="4"/>
    </font>
    <font>
      <u val="single"/>
      <sz val="8"/>
      <name val="Arial"/>
      <family val="2"/>
    </font>
    <font>
      <b/>
      <u val="single"/>
      <sz val="14"/>
      <name val="Comic Sans MS"/>
      <family val="4"/>
    </font>
    <font>
      <sz val="10"/>
      <color indexed="8"/>
      <name val="MS Sans Serif"/>
      <family val="2"/>
    </font>
    <font>
      <sz val="11"/>
      <name val="Calibri"/>
      <family val="2"/>
    </font>
    <font>
      <sz val="16"/>
      <name val="Arabic Transparent"/>
      <family val="0"/>
    </font>
    <font>
      <b/>
      <sz val="16"/>
      <name val="Arial"/>
      <family val="2"/>
    </font>
    <font>
      <sz val="12"/>
      <name val="Comic Sans MS"/>
      <family val="4"/>
    </font>
    <font>
      <b/>
      <sz val="12"/>
      <name val="Times New Roman"/>
      <family val="1"/>
    </font>
    <font>
      <b/>
      <sz val="13"/>
      <color indexed="8"/>
      <name val="Simplified Arabic"/>
      <family val="1"/>
    </font>
    <font>
      <b/>
      <sz val="12"/>
      <name val="Simplified Arabic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28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 readingOrder="2"/>
    </xf>
    <xf numFmtId="0" fontId="0" fillId="0" borderId="10" xfId="0" applyBorder="1" applyAlignment="1">
      <alignment/>
    </xf>
    <xf numFmtId="0" fontId="6" fillId="0" borderId="0" xfId="0" applyFont="1" applyAlignment="1">
      <alignment horizontal="right" readingOrder="2"/>
    </xf>
    <xf numFmtId="0" fontId="12" fillId="0" borderId="0" xfId="0" applyFont="1" applyAlignment="1">
      <alignment horizontal="right" readingOrder="2"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2" fontId="5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23" fillId="0" borderId="0" xfId="0" applyFont="1" applyAlignment="1">
      <alignment readingOrder="2"/>
    </xf>
    <xf numFmtId="0" fontId="6" fillId="0" borderId="0" xfId="0" applyFont="1" applyFill="1" applyBorder="1" applyAlignment="1">
      <alignment horizontal="center" readingOrder="2"/>
    </xf>
    <xf numFmtId="3" fontId="0" fillId="0" borderId="10" xfId="0" applyNumberFormat="1" applyFont="1" applyFill="1" applyBorder="1" applyAlignment="1">
      <alignment horizontal="center" vertical="center" readingOrder="2"/>
    </xf>
    <xf numFmtId="2" fontId="0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readingOrder="2"/>
    </xf>
    <xf numFmtId="0" fontId="10" fillId="34" borderId="16" xfId="0" applyFont="1" applyFill="1" applyBorder="1" applyAlignment="1">
      <alignment horizontal="center" vertical="center" textRotation="90"/>
    </xf>
    <xf numFmtId="2" fontId="5" fillId="34" borderId="31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/>
    </xf>
    <xf numFmtId="2" fontId="5" fillId="34" borderId="32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3" fillId="34" borderId="24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3" fillId="0" borderId="0" xfId="0" applyFont="1" applyFill="1" applyAlignment="1">
      <alignment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15" fillId="0" borderId="0" xfId="0" applyFont="1" applyFill="1" applyBorder="1" applyAlignment="1">
      <alignment horizontal="center" vertical="top" readingOrder="2"/>
    </xf>
    <xf numFmtId="0" fontId="18" fillId="0" borderId="0" xfId="0" applyFont="1" applyFill="1" applyBorder="1" applyAlignment="1">
      <alignment horizontal="center" vertical="top" readingOrder="2"/>
    </xf>
    <xf numFmtId="0" fontId="12" fillId="0" borderId="10" xfId="0" applyFont="1" applyFill="1" applyBorder="1" applyAlignment="1">
      <alignment horizontal="center" vertical="center" textRotation="90" wrapText="1" readingOrder="2"/>
    </xf>
    <xf numFmtId="14" fontId="3" fillId="0" borderId="0" xfId="0" applyNumberFormat="1" applyFont="1" applyFill="1" applyBorder="1" applyAlignment="1">
      <alignment horizontal="center" readingOrder="2"/>
    </xf>
    <xf numFmtId="0" fontId="3" fillId="0" borderId="0" xfId="0" applyFont="1" applyFill="1" applyBorder="1" applyAlignment="1">
      <alignment horizontal="center" readingOrder="2"/>
    </xf>
    <xf numFmtId="0" fontId="17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readingOrder="2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readingOrder="2"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 readingOrder="2"/>
    </xf>
    <xf numFmtId="0" fontId="3" fillId="0" borderId="0" xfId="0" applyFont="1" applyFill="1" applyAlignment="1">
      <alignment horizontal="center" readingOrder="2"/>
    </xf>
    <xf numFmtId="0" fontId="9" fillId="0" borderId="13" xfId="0" applyFont="1" applyFill="1" applyBorder="1" applyAlignment="1">
      <alignment horizontal="center" vertical="center" wrapText="1" readingOrder="2"/>
    </xf>
    <xf numFmtId="0" fontId="12" fillId="0" borderId="10" xfId="0" applyFont="1" applyFill="1" applyBorder="1" applyAlignment="1">
      <alignment horizontal="center" vertical="center" wrapText="1" readingOrder="2"/>
    </xf>
    <xf numFmtId="2" fontId="0" fillId="0" borderId="1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readingOrder="2"/>
    </xf>
    <xf numFmtId="4" fontId="0" fillId="0" borderId="10" xfId="0" applyNumberFormat="1" applyFont="1" applyFill="1" applyBorder="1" applyAlignment="1">
      <alignment horizontal="center" readingOrder="2"/>
    </xf>
    <xf numFmtId="2" fontId="0" fillId="0" borderId="10" xfId="0" applyNumberForma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 readingOrder="2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top" readingOrder="2"/>
    </xf>
    <xf numFmtId="0" fontId="10" fillId="0" borderId="33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61" fillId="0" borderId="31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0" fontId="61" fillId="0" borderId="30" xfId="0" applyFont="1" applyFill="1" applyBorder="1" applyAlignment="1">
      <alignment/>
    </xf>
    <xf numFmtId="0" fontId="61" fillId="0" borderId="37" xfId="0" applyFont="1" applyFill="1" applyBorder="1" applyAlignment="1">
      <alignment/>
    </xf>
    <xf numFmtId="0" fontId="61" fillId="0" borderId="38" xfId="0" applyFont="1" applyFill="1" applyBorder="1" applyAlignment="1">
      <alignment/>
    </xf>
    <xf numFmtId="0" fontId="61" fillId="0" borderId="39" xfId="0" applyFont="1" applyFill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61" fillId="0" borderId="31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/>
    </xf>
    <xf numFmtId="0" fontId="61" fillId="35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shrinkToFit="1" readingOrder="2"/>
    </xf>
    <xf numFmtId="0" fontId="15" fillId="0" borderId="0" xfId="0" applyFont="1" applyFill="1" applyBorder="1" applyAlignment="1">
      <alignment horizontal="center" vertical="top" shrinkToFit="1" readingOrder="2"/>
    </xf>
    <xf numFmtId="4" fontId="15" fillId="0" borderId="0" xfId="0" applyNumberFormat="1" applyFont="1" applyFill="1" applyBorder="1" applyAlignment="1">
      <alignment horizontal="center" vertical="top" shrinkToFit="1" readingOrder="2"/>
    </xf>
    <xf numFmtId="0" fontId="7" fillId="0" borderId="0" xfId="0" applyFont="1" applyFill="1" applyBorder="1" applyAlignment="1">
      <alignment horizontal="center" vertical="center" readingOrder="1"/>
    </xf>
    <xf numFmtId="2" fontId="3" fillId="0" borderId="32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34" borderId="31" xfId="0" applyNumberFormat="1" applyFont="1" applyFill="1" applyBorder="1" applyAlignment="1">
      <alignment horizontal="center"/>
    </xf>
    <xf numFmtId="2" fontId="3" fillId="34" borderId="32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wrapText="1" readingOrder="2"/>
    </xf>
    <xf numFmtId="0" fontId="9" fillId="0" borderId="15" xfId="0" applyFont="1" applyFill="1" applyBorder="1" applyAlignment="1">
      <alignment horizontal="center" vertical="center" wrapText="1" readingOrder="2"/>
    </xf>
    <xf numFmtId="0" fontId="12" fillId="0" borderId="15" xfId="0" applyFont="1" applyFill="1" applyBorder="1" applyAlignment="1">
      <alignment horizontal="center" vertical="center" wrapText="1" readingOrder="2"/>
    </xf>
    <xf numFmtId="2" fontId="0" fillId="0" borderId="31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 readingOrder="2"/>
    </xf>
    <xf numFmtId="2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 vertical="center" readingOrder="2"/>
    </xf>
    <xf numFmtId="4" fontId="0" fillId="0" borderId="19" xfId="0" applyNumberFormat="1" applyFont="1" applyFill="1" applyBorder="1" applyAlignment="1">
      <alignment horizontal="center" readingOrder="2"/>
    </xf>
    <xf numFmtId="2" fontId="0" fillId="0" borderId="19" xfId="0" applyNumberForma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 readingOrder="2"/>
    </xf>
    <xf numFmtId="2" fontId="0" fillId="0" borderId="32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 vertical="center" readingOrder="2"/>
    </xf>
    <xf numFmtId="2" fontId="0" fillId="0" borderId="29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 vertical="center" readingOrder="2"/>
    </xf>
    <xf numFmtId="4" fontId="0" fillId="0" borderId="29" xfId="0" applyNumberFormat="1" applyFont="1" applyFill="1" applyBorder="1" applyAlignment="1">
      <alignment horizontal="center" readingOrder="2"/>
    </xf>
    <xf numFmtId="2" fontId="0" fillId="0" borderId="29" xfId="0" applyNumberForma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 readingOrder="2"/>
    </xf>
    <xf numFmtId="0" fontId="26" fillId="0" borderId="2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1" fillId="0" borderId="20" xfId="0" applyFont="1" applyFill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0" fontId="7" fillId="36" borderId="43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/>
    </xf>
    <xf numFmtId="0" fontId="22" fillId="36" borderId="44" xfId="0" applyFont="1" applyFill="1" applyBorder="1" applyAlignment="1">
      <alignment horizontal="center"/>
    </xf>
    <xf numFmtId="0" fontId="22" fillId="36" borderId="45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 readingOrder="2"/>
    </xf>
    <xf numFmtId="0" fontId="12" fillId="0" borderId="15" xfId="0" applyFont="1" applyFill="1" applyBorder="1" applyAlignment="1">
      <alignment horizontal="center" vertical="center" textRotation="90" wrapText="1" readingOrder="2"/>
    </xf>
    <xf numFmtId="0" fontId="12" fillId="0" borderId="19" xfId="0" applyFont="1" applyFill="1" applyBorder="1" applyAlignment="1">
      <alignment horizontal="center" vertical="center" wrapText="1" readingOrder="2"/>
    </xf>
    <xf numFmtId="0" fontId="12" fillId="0" borderId="19" xfId="0" applyFont="1" applyFill="1" applyBorder="1" applyAlignment="1">
      <alignment horizontal="center" vertical="center" textRotation="90" wrapText="1" readingOrder="2"/>
    </xf>
    <xf numFmtId="0" fontId="12" fillId="0" borderId="28" xfId="0" applyFont="1" applyFill="1" applyBorder="1" applyAlignment="1">
      <alignment horizontal="center" vertical="center" textRotation="90" wrapText="1" readingOrder="2"/>
    </xf>
    <xf numFmtId="0" fontId="12" fillId="0" borderId="12" xfId="0" applyFont="1" applyFill="1" applyBorder="1" applyAlignment="1">
      <alignment horizontal="center" vertical="center" textRotation="90" wrapText="1" readingOrder="2"/>
    </xf>
    <xf numFmtId="0" fontId="12" fillId="0" borderId="46" xfId="0" applyFont="1" applyFill="1" applyBorder="1" applyAlignment="1">
      <alignment horizontal="center" vertical="center" textRotation="90" wrapText="1" readingOrder="2"/>
    </xf>
    <xf numFmtId="0" fontId="13" fillId="0" borderId="13" xfId="0" applyFont="1" applyFill="1" applyBorder="1" applyAlignment="1">
      <alignment horizontal="center" vertical="center" textRotation="90" wrapText="1" readingOrder="2"/>
    </xf>
    <xf numFmtId="0" fontId="13" fillId="0" borderId="10" xfId="0" applyFont="1" applyFill="1" applyBorder="1" applyAlignment="1">
      <alignment horizontal="center" vertical="center" textRotation="90" wrapText="1" readingOrder="2"/>
    </xf>
    <xf numFmtId="0" fontId="12" fillId="0" borderId="19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 readingOrder="2"/>
    </xf>
    <xf numFmtId="0" fontId="12" fillId="0" borderId="35" xfId="0" applyFont="1" applyBorder="1" applyAlignment="1">
      <alignment horizontal="center" vertical="center" textRotation="90" readingOrder="2"/>
    </xf>
    <xf numFmtId="0" fontId="12" fillId="0" borderId="18" xfId="0" applyFont="1" applyBorder="1" applyAlignment="1">
      <alignment horizontal="center" vertical="center" readingOrder="2"/>
    </xf>
    <xf numFmtId="0" fontId="12" fillId="0" borderId="35" xfId="0" applyFont="1" applyBorder="1" applyAlignment="1">
      <alignment horizontal="center" vertical="center" readingOrder="2"/>
    </xf>
    <xf numFmtId="0" fontId="12" fillId="0" borderId="36" xfId="0" applyFont="1" applyBorder="1" applyAlignment="1">
      <alignment horizontal="center" vertical="center" readingOrder="2"/>
    </xf>
    <xf numFmtId="0" fontId="12" fillId="0" borderId="31" xfId="0" applyFont="1" applyFill="1" applyBorder="1" applyAlignment="1">
      <alignment horizontal="center" vertical="center" wrapText="1" readingOrder="2"/>
    </xf>
    <xf numFmtId="0" fontId="0" fillId="0" borderId="19" xfId="0" applyFill="1" applyBorder="1" applyAlignment="1">
      <alignment/>
    </xf>
    <xf numFmtId="0" fontId="6" fillId="0" borderId="0" xfId="0" applyFont="1" applyAlignment="1">
      <alignment horizontal="center" readingOrder="2"/>
    </xf>
    <xf numFmtId="0" fontId="12" fillId="0" borderId="43" xfId="0" applyFont="1" applyFill="1" applyBorder="1" applyAlignment="1">
      <alignment horizontal="center" readingOrder="2"/>
    </xf>
    <xf numFmtId="0" fontId="12" fillId="0" borderId="44" xfId="0" applyFont="1" applyFill="1" applyBorder="1" applyAlignment="1">
      <alignment horizontal="center" readingOrder="2"/>
    </xf>
    <xf numFmtId="0" fontId="12" fillId="0" borderId="45" xfId="0" applyFont="1" applyFill="1" applyBorder="1" applyAlignment="1">
      <alignment horizontal="center" readingOrder="2"/>
    </xf>
    <xf numFmtId="0" fontId="4" fillId="0" borderId="0" xfId="0" applyFont="1" applyAlignment="1">
      <alignment horizontal="right" readingOrder="2"/>
    </xf>
    <xf numFmtId="0" fontId="6" fillId="0" borderId="43" xfId="0" applyFont="1" applyFill="1" applyBorder="1" applyAlignment="1">
      <alignment horizontal="center" readingOrder="2"/>
    </xf>
    <xf numFmtId="0" fontId="6" fillId="0" borderId="44" xfId="0" applyFont="1" applyFill="1" applyBorder="1" applyAlignment="1">
      <alignment horizontal="center" readingOrder="2"/>
    </xf>
    <xf numFmtId="0" fontId="6" fillId="0" borderId="45" xfId="0" applyFont="1" applyFill="1" applyBorder="1" applyAlignment="1">
      <alignment horizontal="center" readingOrder="2"/>
    </xf>
    <xf numFmtId="2" fontId="6" fillId="35" borderId="47" xfId="0" applyNumberFormat="1" applyFont="1" applyFill="1" applyBorder="1" applyAlignment="1">
      <alignment horizontal="center"/>
    </xf>
    <xf numFmtId="2" fontId="6" fillId="35" borderId="40" xfId="0" applyNumberFormat="1" applyFont="1" applyFill="1" applyBorder="1" applyAlignment="1">
      <alignment horizontal="center"/>
    </xf>
    <xf numFmtId="2" fontId="6" fillId="35" borderId="48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shrinkToFit="1" readingOrder="2"/>
    </xf>
    <xf numFmtId="0" fontId="3" fillId="0" borderId="10" xfId="0" applyFont="1" applyFill="1" applyBorder="1" applyAlignment="1">
      <alignment horizontal="center" vertical="top" shrinkToFit="1" readingOrder="2"/>
    </xf>
    <xf numFmtId="0" fontId="3" fillId="0" borderId="29" xfId="0" applyFont="1" applyFill="1" applyBorder="1" applyAlignment="1">
      <alignment horizontal="center" vertical="top" shrinkToFit="1" readingOrder="2"/>
    </xf>
    <xf numFmtId="0" fontId="18" fillId="0" borderId="10" xfId="0" applyFont="1" applyFill="1" applyBorder="1" applyAlignment="1">
      <alignment horizontal="center" vertical="top" readingOrder="2"/>
    </xf>
    <xf numFmtId="0" fontId="18" fillId="0" borderId="29" xfId="0" applyFont="1" applyFill="1" applyBorder="1" applyAlignment="1">
      <alignment horizontal="center" vertical="top" readingOrder="2"/>
    </xf>
    <xf numFmtId="0" fontId="12" fillId="0" borderId="20" xfId="0" applyFont="1" applyFill="1" applyBorder="1" applyAlignment="1">
      <alignment horizontal="center" vertical="center" wrapText="1" readingOrder="2"/>
    </xf>
    <xf numFmtId="0" fontId="12" fillId="0" borderId="37" xfId="0" applyFont="1" applyFill="1" applyBorder="1" applyAlignment="1">
      <alignment horizontal="center" vertical="center" wrapText="1" readingOrder="2"/>
    </xf>
    <xf numFmtId="0" fontId="7" fillId="36" borderId="49" xfId="0" applyFont="1" applyFill="1" applyBorder="1" applyAlignment="1">
      <alignment horizontal="center" vertical="center" readingOrder="1"/>
    </xf>
    <xf numFmtId="0" fontId="7" fillId="36" borderId="50" xfId="0" applyFont="1" applyFill="1" applyBorder="1" applyAlignment="1">
      <alignment horizontal="center" vertical="center" readingOrder="1"/>
    </xf>
    <xf numFmtId="0" fontId="7" fillId="36" borderId="51" xfId="0" applyFont="1" applyFill="1" applyBorder="1" applyAlignment="1">
      <alignment horizontal="center" vertical="center" readingOrder="1"/>
    </xf>
    <xf numFmtId="0" fontId="7" fillId="36" borderId="52" xfId="0" applyFont="1" applyFill="1" applyBorder="1" applyAlignment="1">
      <alignment horizontal="center" vertical="center" readingOrder="1"/>
    </xf>
    <xf numFmtId="0" fontId="7" fillId="36" borderId="0" xfId="0" applyFont="1" applyFill="1" applyBorder="1" applyAlignment="1">
      <alignment horizontal="center" vertical="center" readingOrder="1"/>
    </xf>
    <xf numFmtId="0" fontId="7" fillId="36" borderId="53" xfId="0" applyFont="1" applyFill="1" applyBorder="1" applyAlignment="1">
      <alignment horizontal="center" vertical="center" readingOrder="1"/>
    </xf>
    <xf numFmtId="0" fontId="7" fillId="36" borderId="54" xfId="0" applyFont="1" applyFill="1" applyBorder="1" applyAlignment="1">
      <alignment horizontal="center" vertical="center" readingOrder="1"/>
    </xf>
    <xf numFmtId="0" fontId="7" fillId="36" borderId="55" xfId="0" applyFont="1" applyFill="1" applyBorder="1" applyAlignment="1">
      <alignment horizontal="center" vertical="center" readingOrder="1"/>
    </xf>
    <xf numFmtId="0" fontId="7" fillId="36" borderId="56" xfId="0" applyFont="1" applyFill="1" applyBorder="1" applyAlignment="1">
      <alignment horizontal="center" vertical="center" readingOrder="1"/>
    </xf>
    <xf numFmtId="0" fontId="12" fillId="0" borderId="57" xfId="0" applyFont="1" applyFill="1" applyBorder="1" applyAlignment="1">
      <alignment horizontal="center" vertical="center" wrapText="1" readingOrder="2"/>
    </xf>
    <xf numFmtId="0" fontId="12" fillId="0" borderId="16" xfId="0" applyFont="1" applyFill="1" applyBorder="1" applyAlignment="1">
      <alignment horizontal="center" vertical="center" textRotation="90" wrapText="1" readingOrder="2"/>
    </xf>
    <xf numFmtId="0" fontId="12" fillId="0" borderId="11" xfId="0" applyFont="1" applyFill="1" applyBorder="1" applyAlignment="1">
      <alignment horizontal="center" vertical="center" textRotation="90" wrapText="1" readingOrder="2"/>
    </xf>
    <xf numFmtId="0" fontId="12" fillId="0" borderId="41" xfId="0" applyFont="1" applyFill="1" applyBorder="1" applyAlignment="1">
      <alignment horizontal="center" vertical="center" textRotation="90" wrapText="1" readingOrder="2"/>
    </xf>
    <xf numFmtId="0" fontId="12" fillId="0" borderId="38" xfId="0" applyFont="1" applyFill="1" applyBorder="1" applyAlignment="1">
      <alignment horizontal="center" vertical="center" textRotation="90" wrapText="1" readingOrder="2"/>
    </xf>
    <xf numFmtId="0" fontId="18" fillId="0" borderId="12" xfId="0" applyFont="1" applyFill="1" applyBorder="1" applyAlignment="1">
      <alignment horizontal="center" vertical="top" readingOrder="2"/>
    </xf>
    <xf numFmtId="0" fontId="18" fillId="0" borderId="30" xfId="0" applyFont="1" applyFill="1" applyBorder="1" applyAlignment="1">
      <alignment horizontal="center" vertical="top" readingOrder="2"/>
    </xf>
    <xf numFmtId="0" fontId="12" fillId="0" borderId="58" xfId="0" applyFont="1" applyFill="1" applyBorder="1" applyAlignment="1">
      <alignment horizontal="center" vertical="center" wrapText="1" readingOrder="2"/>
    </xf>
    <xf numFmtId="0" fontId="12" fillId="0" borderId="16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3" fillId="0" borderId="47" xfId="0" applyFont="1" applyFill="1" applyBorder="1" applyAlignment="1">
      <alignment horizontal="center" vertical="center" textRotation="90" wrapText="1" readingOrder="2"/>
    </xf>
    <xf numFmtId="0" fontId="13" fillId="0" borderId="38" xfId="0" applyFont="1" applyFill="1" applyBorder="1" applyAlignment="1">
      <alignment horizontal="center" vertical="center" textRotation="90" wrapText="1" readingOrder="2"/>
    </xf>
    <xf numFmtId="0" fontId="15" fillId="0" borderId="29" xfId="0" applyFont="1" applyFill="1" applyBorder="1" applyAlignment="1">
      <alignment horizontal="center" vertical="top" shrinkToFit="1" readingOrder="2"/>
    </xf>
    <xf numFmtId="0" fontId="15" fillId="0" borderId="13" xfId="0" applyFont="1" applyFill="1" applyBorder="1" applyAlignment="1">
      <alignment horizontal="center" vertical="top" shrinkToFit="1" readingOrder="2"/>
    </xf>
    <xf numFmtId="0" fontId="3" fillId="0" borderId="13" xfId="0" applyFont="1" applyFill="1" applyBorder="1" applyAlignment="1">
      <alignment horizontal="center" vertical="top" shrinkToFit="1" readingOrder="2"/>
    </xf>
    <xf numFmtId="0" fontId="3" fillId="0" borderId="32" xfId="0" applyFont="1" applyFill="1" applyBorder="1" applyAlignment="1">
      <alignment horizontal="center" vertical="top" shrinkToFit="1" readingOrder="2"/>
    </xf>
    <xf numFmtId="4" fontId="15" fillId="0" borderId="10" xfId="0" applyNumberFormat="1" applyFont="1" applyFill="1" applyBorder="1" applyAlignment="1">
      <alignment horizontal="center" vertical="top" shrinkToFit="1" readingOrder="2"/>
    </xf>
    <xf numFmtId="4" fontId="15" fillId="0" borderId="29" xfId="0" applyNumberFormat="1" applyFont="1" applyFill="1" applyBorder="1" applyAlignment="1">
      <alignment horizontal="center" vertical="top" shrinkToFit="1" readingOrder="2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I\Downloads\Master-FE%20-Tous%20les%20Modules%20S1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تسيير المالي"/>
      <sheetName val="النرية المالية"/>
      <sheetName val="محاسبة التسيير"/>
      <sheetName val="إدارة المحاف الاستثمارية"/>
      <sheetName val="مقاولاتية"/>
      <sheetName val="قانون النقد والقرض"/>
      <sheetName val="لغة أجنبية 1"/>
      <sheetName val="PV NOTES"/>
    </sheetNames>
    <sheetDataSet>
      <sheetData sheetId="0">
        <row r="36">
          <cell r="H36">
            <v>0</v>
          </cell>
        </row>
      </sheetData>
      <sheetData sheetId="2">
        <row r="36">
          <cell r="H36">
            <v>0</v>
          </cell>
        </row>
      </sheetData>
      <sheetData sheetId="4">
        <row r="36">
          <cell r="H36">
            <v>0</v>
          </cell>
        </row>
      </sheetData>
      <sheetData sheetId="5"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rightToLeft="1" view="pageBreakPreview" zoomScaleSheetLayoutView="100" zoomScalePageLayoutView="0" workbookViewId="0" topLeftCell="A67">
      <selection activeCell="I75" sqref="I75"/>
    </sheetView>
  </sheetViews>
  <sheetFormatPr defaultColWidth="11.421875" defaultRowHeight="12.75"/>
  <cols>
    <col min="1" max="1" width="4.140625" style="3" customWidth="1"/>
    <col min="2" max="2" width="18.140625" style="3" customWidth="1"/>
    <col min="3" max="3" width="20.281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12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13.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51" t="s">
        <v>161</v>
      </c>
      <c r="D4" s="152"/>
      <c r="E4" s="152"/>
      <c r="F4" s="152"/>
      <c r="G4" s="152"/>
      <c r="H4" s="153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54" t="s">
        <v>43</v>
      </c>
      <c r="E6" s="155"/>
      <c r="F6" s="155"/>
      <c r="G6" s="156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7" t="s">
        <v>162</v>
      </c>
      <c r="D8" s="158"/>
      <c r="E8" s="158"/>
      <c r="F8" s="158"/>
      <c r="G8" s="158"/>
      <c r="H8" s="159"/>
      <c r="I8" s="3"/>
    </row>
    <row r="9" spans="1:9" ht="24" customHeight="1" thickBot="1">
      <c r="A9" s="5"/>
      <c r="B9" s="5"/>
      <c r="C9" s="26"/>
      <c r="D9" s="160" t="s">
        <v>16</v>
      </c>
      <c r="E9" s="161"/>
      <c r="F9" s="162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72.75" customHeight="1" thickBot="1">
      <c r="A11" s="87" t="s">
        <v>37</v>
      </c>
      <c r="B11" s="87" t="s">
        <v>46</v>
      </c>
      <c r="C11" s="87" t="s">
        <v>47</v>
      </c>
      <c r="D11" s="27" t="s">
        <v>5</v>
      </c>
      <c r="E11" s="27" t="s">
        <v>17</v>
      </c>
      <c r="F11" s="27" t="s">
        <v>33</v>
      </c>
      <c r="G11" s="27" t="s">
        <v>6</v>
      </c>
      <c r="H11" s="28" t="s">
        <v>34</v>
      </c>
      <c r="I11" s="29" t="s">
        <v>1</v>
      </c>
    </row>
    <row r="12" spans="1:9" ht="24" customHeight="1">
      <c r="A12" s="88">
        <v>1</v>
      </c>
      <c r="B12" s="93" t="s">
        <v>48</v>
      </c>
      <c r="C12" s="94" t="s">
        <v>49</v>
      </c>
      <c r="D12" s="59">
        <v>14</v>
      </c>
      <c r="E12" s="31">
        <v>8</v>
      </c>
      <c r="F12" s="31">
        <f>3*(D12+E12)/2</f>
        <v>33</v>
      </c>
      <c r="G12" s="30"/>
      <c r="H12" s="31">
        <f>IF(G12="","",3*(D12+G12)/2)</f>
      </c>
      <c r="I12" s="46">
        <f aca="true" t="shared" si="0" ref="I12:I41">IF(H12="",F12,IF(H12&gt;F12,H12,F12))</f>
        <v>33</v>
      </c>
    </row>
    <row r="13" spans="1:9" ht="24" customHeight="1">
      <c r="A13" s="89">
        <f>A12+1</f>
        <v>2</v>
      </c>
      <c r="B13" s="95" t="s">
        <v>50</v>
      </c>
      <c r="C13" s="96" t="s">
        <v>51</v>
      </c>
      <c r="D13" s="34">
        <v>13</v>
      </c>
      <c r="E13" s="35">
        <v>7</v>
      </c>
      <c r="F13" s="1">
        <f aca="true" t="shared" si="1" ref="F13:F41">3*(D13+E13)/2</f>
        <v>30</v>
      </c>
      <c r="G13" s="1"/>
      <c r="H13" s="1">
        <f aca="true" t="shared" si="2" ref="H13:H41">IF(G13="","",3*(D13+G13)/2)</f>
      </c>
      <c r="I13" s="12">
        <v>35</v>
      </c>
    </row>
    <row r="14" spans="1:9" ht="24" customHeight="1">
      <c r="A14" s="89">
        <f aca="true" t="shared" si="3" ref="A14:A41">A13+1</f>
        <v>3</v>
      </c>
      <c r="B14" s="95" t="s">
        <v>52</v>
      </c>
      <c r="C14" s="96" t="s">
        <v>53</v>
      </c>
      <c r="D14" s="34">
        <v>13</v>
      </c>
      <c r="E14" s="35">
        <v>10</v>
      </c>
      <c r="F14" s="1">
        <f t="shared" si="1"/>
        <v>34.5</v>
      </c>
      <c r="G14" s="1"/>
      <c r="H14" s="1">
        <f t="shared" si="2"/>
      </c>
      <c r="I14" s="12">
        <f t="shared" si="0"/>
        <v>34.5</v>
      </c>
    </row>
    <row r="15" spans="1:9" ht="24" customHeight="1">
      <c r="A15" s="90">
        <f t="shared" si="3"/>
        <v>4</v>
      </c>
      <c r="B15" s="95" t="s">
        <v>54</v>
      </c>
      <c r="C15" s="96" t="s">
        <v>55</v>
      </c>
      <c r="D15" s="34">
        <v>13</v>
      </c>
      <c r="E15" s="35">
        <v>13</v>
      </c>
      <c r="F15" s="1">
        <f t="shared" si="1"/>
        <v>39</v>
      </c>
      <c r="G15" s="1"/>
      <c r="H15" s="1">
        <f t="shared" si="2"/>
      </c>
      <c r="I15" s="12">
        <f t="shared" si="0"/>
        <v>39</v>
      </c>
    </row>
    <row r="16" spans="1:9" ht="24" customHeight="1">
      <c r="A16" s="91">
        <f t="shared" si="3"/>
        <v>5</v>
      </c>
      <c r="B16" s="95" t="s">
        <v>56</v>
      </c>
      <c r="C16" s="96" t="s">
        <v>57</v>
      </c>
      <c r="D16" s="20">
        <v>13</v>
      </c>
      <c r="E16" s="1">
        <v>10</v>
      </c>
      <c r="F16" s="1">
        <f t="shared" si="1"/>
        <v>34.5</v>
      </c>
      <c r="G16" s="22"/>
      <c r="H16" s="1">
        <f t="shared" si="2"/>
      </c>
      <c r="I16" s="12">
        <f t="shared" si="0"/>
        <v>34.5</v>
      </c>
    </row>
    <row r="17" spans="1:9" ht="24" customHeight="1">
      <c r="A17" s="89">
        <f t="shared" si="3"/>
        <v>6</v>
      </c>
      <c r="B17" s="95" t="s">
        <v>58</v>
      </c>
      <c r="C17" s="96" t="s">
        <v>59</v>
      </c>
      <c r="D17" s="34">
        <v>13</v>
      </c>
      <c r="E17" s="35">
        <v>8</v>
      </c>
      <c r="F17" s="1">
        <f t="shared" si="1"/>
        <v>31.5</v>
      </c>
      <c r="G17" s="1"/>
      <c r="H17" s="1">
        <f t="shared" si="2"/>
      </c>
      <c r="I17" s="12">
        <f t="shared" si="0"/>
        <v>31.5</v>
      </c>
    </row>
    <row r="18" spans="1:9" ht="24" customHeight="1">
      <c r="A18" s="90">
        <f t="shared" si="3"/>
        <v>7</v>
      </c>
      <c r="B18" s="95" t="s">
        <v>60</v>
      </c>
      <c r="C18" s="96" t="s">
        <v>61</v>
      </c>
      <c r="D18" s="34">
        <v>13</v>
      </c>
      <c r="E18" s="35">
        <v>13</v>
      </c>
      <c r="F18" s="1">
        <f t="shared" si="1"/>
        <v>39</v>
      </c>
      <c r="G18" s="1"/>
      <c r="H18" s="1">
        <f t="shared" si="2"/>
      </c>
      <c r="I18" s="12">
        <f t="shared" si="0"/>
        <v>39</v>
      </c>
    </row>
    <row r="19" spans="1:9" ht="24" customHeight="1">
      <c r="A19" s="91">
        <f t="shared" si="3"/>
        <v>8</v>
      </c>
      <c r="B19" s="95" t="s">
        <v>62</v>
      </c>
      <c r="C19" s="96" t="s">
        <v>63</v>
      </c>
      <c r="D19" s="20">
        <v>13</v>
      </c>
      <c r="E19" s="1">
        <v>9</v>
      </c>
      <c r="F19" s="1">
        <f t="shared" si="1"/>
        <v>33</v>
      </c>
      <c r="G19" s="22"/>
      <c r="H19" s="1">
        <f t="shared" si="2"/>
      </c>
      <c r="I19" s="12">
        <f t="shared" si="0"/>
        <v>33</v>
      </c>
    </row>
    <row r="20" spans="1:9" ht="24" customHeight="1">
      <c r="A20" s="89">
        <f t="shared" si="3"/>
        <v>9</v>
      </c>
      <c r="B20" s="95" t="s">
        <v>64</v>
      </c>
      <c r="C20" s="96" t="s">
        <v>65</v>
      </c>
      <c r="D20" s="34">
        <v>14</v>
      </c>
      <c r="E20" s="35">
        <v>15</v>
      </c>
      <c r="F20" s="1">
        <f t="shared" si="1"/>
        <v>43.5</v>
      </c>
      <c r="G20" s="1"/>
      <c r="H20" s="1">
        <f t="shared" si="2"/>
      </c>
      <c r="I20" s="12">
        <f t="shared" si="0"/>
        <v>43.5</v>
      </c>
    </row>
    <row r="21" spans="1:9" ht="24" customHeight="1">
      <c r="A21" s="89">
        <f t="shared" si="3"/>
        <v>10</v>
      </c>
      <c r="B21" s="95" t="s">
        <v>66</v>
      </c>
      <c r="C21" s="96" t="s">
        <v>63</v>
      </c>
      <c r="D21" s="34">
        <v>13</v>
      </c>
      <c r="E21" s="35">
        <v>8</v>
      </c>
      <c r="F21" s="1">
        <f t="shared" si="1"/>
        <v>31.5</v>
      </c>
      <c r="G21" s="1"/>
      <c r="H21" s="1">
        <f t="shared" si="2"/>
      </c>
      <c r="I21" s="12">
        <f t="shared" si="0"/>
        <v>31.5</v>
      </c>
    </row>
    <row r="22" spans="1:9" ht="24" customHeight="1">
      <c r="A22" s="89">
        <f t="shared" si="3"/>
        <v>11</v>
      </c>
      <c r="B22" s="95" t="s">
        <v>67</v>
      </c>
      <c r="C22" s="96" t="s">
        <v>68</v>
      </c>
      <c r="D22" s="34">
        <v>13</v>
      </c>
      <c r="E22" s="35">
        <v>8</v>
      </c>
      <c r="F22" s="1">
        <f t="shared" si="1"/>
        <v>31.5</v>
      </c>
      <c r="G22" s="1"/>
      <c r="H22" s="1">
        <f t="shared" si="2"/>
      </c>
      <c r="I22" s="12">
        <f t="shared" si="0"/>
        <v>31.5</v>
      </c>
    </row>
    <row r="23" spans="1:9" ht="24" customHeight="1">
      <c r="A23" s="89">
        <f t="shared" si="3"/>
        <v>12</v>
      </c>
      <c r="B23" s="95" t="s">
        <v>69</v>
      </c>
      <c r="C23" s="96" t="s">
        <v>70</v>
      </c>
      <c r="D23" s="34"/>
      <c r="E23" s="35"/>
      <c r="F23" s="1">
        <f t="shared" si="1"/>
        <v>0</v>
      </c>
      <c r="G23" s="1"/>
      <c r="H23" s="1">
        <f t="shared" si="2"/>
      </c>
      <c r="I23" s="12">
        <f t="shared" si="0"/>
        <v>0</v>
      </c>
    </row>
    <row r="24" spans="1:9" ht="24" customHeight="1">
      <c r="A24" s="89">
        <f t="shared" si="3"/>
        <v>13</v>
      </c>
      <c r="B24" s="95" t="s">
        <v>71</v>
      </c>
      <c r="C24" s="96" t="s">
        <v>65</v>
      </c>
      <c r="D24" s="34">
        <v>13</v>
      </c>
      <c r="E24" s="35">
        <v>13.5</v>
      </c>
      <c r="F24" s="1">
        <f t="shared" si="1"/>
        <v>39.75</v>
      </c>
      <c r="G24" s="1"/>
      <c r="H24" s="1">
        <f t="shared" si="2"/>
      </c>
      <c r="I24" s="12">
        <f t="shared" si="0"/>
        <v>39.75</v>
      </c>
    </row>
    <row r="25" spans="1:9" ht="24" customHeight="1">
      <c r="A25" s="89">
        <f t="shared" si="3"/>
        <v>14</v>
      </c>
      <c r="B25" s="95" t="s">
        <v>72</v>
      </c>
      <c r="C25" s="96" t="s">
        <v>61</v>
      </c>
      <c r="D25" s="34">
        <v>14</v>
      </c>
      <c r="E25" s="35">
        <v>8</v>
      </c>
      <c r="F25" s="1">
        <f t="shared" si="1"/>
        <v>33</v>
      </c>
      <c r="G25" s="1"/>
      <c r="H25" s="1">
        <f t="shared" si="2"/>
      </c>
      <c r="I25" s="12">
        <v>34.25</v>
      </c>
    </row>
    <row r="26" spans="1:9" ht="24" customHeight="1">
      <c r="A26" s="89">
        <f t="shared" si="3"/>
        <v>15</v>
      </c>
      <c r="B26" s="95" t="s">
        <v>73</v>
      </c>
      <c r="C26" s="96" t="s">
        <v>74</v>
      </c>
      <c r="D26" s="34">
        <v>13</v>
      </c>
      <c r="E26" s="35">
        <v>8</v>
      </c>
      <c r="F26" s="1">
        <f t="shared" si="1"/>
        <v>31.5</v>
      </c>
      <c r="G26" s="1"/>
      <c r="H26" s="1">
        <f t="shared" si="2"/>
      </c>
      <c r="I26" s="12">
        <v>35.25</v>
      </c>
    </row>
    <row r="27" spans="1:9" ht="24" customHeight="1">
      <c r="A27" s="89">
        <f t="shared" si="3"/>
        <v>16</v>
      </c>
      <c r="B27" s="95" t="s">
        <v>75</v>
      </c>
      <c r="C27" s="96" t="s">
        <v>76</v>
      </c>
      <c r="D27" s="34"/>
      <c r="E27" s="35"/>
      <c r="F27" s="1">
        <f t="shared" si="1"/>
        <v>0</v>
      </c>
      <c r="G27" s="1"/>
      <c r="H27" s="1">
        <f t="shared" si="2"/>
      </c>
      <c r="I27" s="12">
        <f t="shared" si="0"/>
        <v>0</v>
      </c>
    </row>
    <row r="28" spans="1:9" ht="24" customHeight="1">
      <c r="A28" s="89">
        <f t="shared" si="3"/>
        <v>17</v>
      </c>
      <c r="B28" s="95" t="s">
        <v>77</v>
      </c>
      <c r="C28" s="96" t="s">
        <v>78</v>
      </c>
      <c r="D28" s="34">
        <v>13</v>
      </c>
      <c r="E28" s="35">
        <v>10</v>
      </c>
      <c r="F28" s="1">
        <f t="shared" si="1"/>
        <v>34.5</v>
      </c>
      <c r="G28" s="1"/>
      <c r="H28" s="1">
        <f t="shared" si="2"/>
      </c>
      <c r="I28" s="12">
        <v>39.4</v>
      </c>
    </row>
    <row r="29" spans="1:9" ht="24" customHeight="1">
      <c r="A29" s="89">
        <f t="shared" si="3"/>
        <v>18</v>
      </c>
      <c r="B29" s="95" t="s">
        <v>79</v>
      </c>
      <c r="C29" s="96" t="s">
        <v>80</v>
      </c>
      <c r="D29" s="34" t="s">
        <v>201</v>
      </c>
      <c r="E29" s="35" t="s">
        <v>201</v>
      </c>
      <c r="F29" s="1" t="e">
        <f t="shared" si="1"/>
        <v>#VALUE!</v>
      </c>
      <c r="G29" s="1"/>
      <c r="H29" s="1">
        <f t="shared" si="2"/>
      </c>
      <c r="I29" s="12" t="e">
        <f t="shared" si="0"/>
        <v>#VALUE!</v>
      </c>
    </row>
    <row r="30" spans="1:9" ht="24" customHeight="1">
      <c r="A30" s="89">
        <f t="shared" si="3"/>
        <v>19</v>
      </c>
      <c r="B30" s="95" t="s">
        <v>81</v>
      </c>
      <c r="C30" s="96" t="s">
        <v>53</v>
      </c>
      <c r="D30" s="34"/>
      <c r="E30" s="35"/>
      <c r="F30" s="1">
        <f t="shared" si="1"/>
        <v>0</v>
      </c>
      <c r="G30" s="1"/>
      <c r="H30" s="1">
        <f t="shared" si="2"/>
      </c>
      <c r="I30" s="12">
        <f t="shared" si="0"/>
        <v>0</v>
      </c>
    </row>
    <row r="31" spans="1:9" ht="24" customHeight="1">
      <c r="A31" s="89">
        <f t="shared" si="3"/>
        <v>20</v>
      </c>
      <c r="B31" s="95" t="s">
        <v>82</v>
      </c>
      <c r="C31" s="96" t="s">
        <v>83</v>
      </c>
      <c r="D31" s="34">
        <v>13</v>
      </c>
      <c r="E31" s="35">
        <v>12.5</v>
      </c>
      <c r="F31" s="1">
        <f t="shared" si="1"/>
        <v>38.25</v>
      </c>
      <c r="G31" s="1"/>
      <c r="H31" s="1">
        <f t="shared" si="2"/>
      </c>
      <c r="I31" s="12">
        <f t="shared" si="0"/>
        <v>38.25</v>
      </c>
    </row>
    <row r="32" spans="1:9" ht="24" customHeight="1">
      <c r="A32" s="89">
        <f t="shared" si="3"/>
        <v>21</v>
      </c>
      <c r="B32" s="95" t="s">
        <v>84</v>
      </c>
      <c r="C32" s="96" t="s">
        <v>85</v>
      </c>
      <c r="D32" s="34">
        <v>13</v>
      </c>
      <c r="E32" s="35">
        <v>3</v>
      </c>
      <c r="F32" s="1">
        <f t="shared" si="1"/>
        <v>24</v>
      </c>
      <c r="G32" s="1"/>
      <c r="H32" s="1">
        <f t="shared" si="2"/>
      </c>
      <c r="I32" s="12">
        <f t="shared" si="0"/>
        <v>24</v>
      </c>
    </row>
    <row r="33" spans="1:9" ht="24" customHeight="1">
      <c r="A33" s="89">
        <f t="shared" si="3"/>
        <v>22</v>
      </c>
      <c r="B33" s="95" t="s">
        <v>86</v>
      </c>
      <c r="C33" s="96" t="s">
        <v>63</v>
      </c>
      <c r="D33" s="34">
        <v>14</v>
      </c>
      <c r="E33" s="35">
        <v>14</v>
      </c>
      <c r="F33" s="1">
        <f t="shared" si="1"/>
        <v>42</v>
      </c>
      <c r="G33" s="1"/>
      <c r="H33" s="1">
        <f t="shared" si="2"/>
      </c>
      <c r="I33" s="12">
        <f t="shared" si="0"/>
        <v>42</v>
      </c>
    </row>
    <row r="34" spans="1:9" ht="24" customHeight="1">
      <c r="A34" s="89">
        <f t="shared" si="3"/>
        <v>23</v>
      </c>
      <c r="B34" s="95" t="s">
        <v>87</v>
      </c>
      <c r="C34" s="96" t="s">
        <v>88</v>
      </c>
      <c r="D34" s="34"/>
      <c r="E34" s="35"/>
      <c r="F34" s="1">
        <f t="shared" si="1"/>
        <v>0</v>
      </c>
      <c r="G34" s="1"/>
      <c r="H34" s="1">
        <f t="shared" si="2"/>
      </c>
      <c r="I34" s="12">
        <f t="shared" si="0"/>
        <v>0</v>
      </c>
    </row>
    <row r="35" spans="1:9" ht="24" customHeight="1">
      <c r="A35" s="89">
        <f t="shared" si="3"/>
        <v>24</v>
      </c>
      <c r="B35" s="95" t="s">
        <v>89</v>
      </c>
      <c r="C35" s="96" t="s">
        <v>90</v>
      </c>
      <c r="D35" s="34">
        <v>13</v>
      </c>
      <c r="E35" s="35">
        <v>3</v>
      </c>
      <c r="F35" s="1">
        <f t="shared" si="1"/>
        <v>24</v>
      </c>
      <c r="G35" s="1"/>
      <c r="H35" s="1">
        <f t="shared" si="2"/>
      </c>
      <c r="I35" s="12">
        <f t="shared" si="0"/>
        <v>24</v>
      </c>
    </row>
    <row r="36" spans="1:9" ht="24" customHeight="1">
      <c r="A36" s="89">
        <f t="shared" si="3"/>
        <v>25</v>
      </c>
      <c r="B36" s="95" t="s">
        <v>91</v>
      </c>
      <c r="C36" s="96" t="s">
        <v>92</v>
      </c>
      <c r="D36" s="34">
        <v>13</v>
      </c>
      <c r="E36" s="35">
        <v>10</v>
      </c>
      <c r="F36" s="1">
        <f t="shared" si="1"/>
        <v>34.5</v>
      </c>
      <c r="G36" s="1"/>
      <c r="H36" s="1">
        <f t="shared" si="2"/>
      </c>
      <c r="I36" s="12">
        <f t="shared" si="0"/>
        <v>34.5</v>
      </c>
    </row>
    <row r="37" spans="1:9" ht="24" customHeight="1">
      <c r="A37" s="89">
        <f t="shared" si="3"/>
        <v>26</v>
      </c>
      <c r="B37" s="95" t="s">
        <v>93</v>
      </c>
      <c r="C37" s="96" t="s">
        <v>94</v>
      </c>
      <c r="D37" s="34">
        <v>13</v>
      </c>
      <c r="E37" s="35">
        <v>13</v>
      </c>
      <c r="F37" s="1">
        <f t="shared" si="1"/>
        <v>39</v>
      </c>
      <c r="G37" s="1"/>
      <c r="H37" s="1">
        <f t="shared" si="2"/>
      </c>
      <c r="I37" s="12">
        <f t="shared" si="0"/>
        <v>39</v>
      </c>
    </row>
    <row r="38" spans="1:9" ht="24" customHeight="1">
      <c r="A38" s="89">
        <f t="shared" si="3"/>
        <v>27</v>
      </c>
      <c r="B38" s="95" t="s">
        <v>95</v>
      </c>
      <c r="C38" s="96" t="s">
        <v>63</v>
      </c>
      <c r="D38" s="34">
        <v>13</v>
      </c>
      <c r="E38" s="35">
        <v>5</v>
      </c>
      <c r="F38" s="1">
        <f t="shared" si="1"/>
        <v>27</v>
      </c>
      <c r="G38" s="1"/>
      <c r="H38" s="1">
        <f t="shared" si="2"/>
      </c>
      <c r="I38" s="12">
        <f t="shared" si="0"/>
        <v>27</v>
      </c>
    </row>
    <row r="39" spans="1:9" ht="24" customHeight="1">
      <c r="A39" s="89">
        <f t="shared" si="3"/>
        <v>28</v>
      </c>
      <c r="B39" s="95" t="s">
        <v>96</v>
      </c>
      <c r="C39" s="96" t="s">
        <v>97</v>
      </c>
      <c r="D39" s="20">
        <v>13</v>
      </c>
      <c r="E39" s="1">
        <v>9</v>
      </c>
      <c r="F39" s="1">
        <f t="shared" si="1"/>
        <v>33</v>
      </c>
      <c r="G39" s="40"/>
      <c r="H39" s="1">
        <f t="shared" si="2"/>
      </c>
      <c r="I39" s="12">
        <f t="shared" si="0"/>
        <v>33</v>
      </c>
    </row>
    <row r="40" spans="1:9" ht="24" customHeight="1">
      <c r="A40" s="89">
        <f t="shared" si="3"/>
        <v>29</v>
      </c>
      <c r="B40" s="95" t="s">
        <v>98</v>
      </c>
      <c r="C40" s="96" t="s">
        <v>99</v>
      </c>
      <c r="D40" s="20">
        <v>13</v>
      </c>
      <c r="E40" s="1">
        <v>8</v>
      </c>
      <c r="F40" s="1">
        <f t="shared" si="1"/>
        <v>31.5</v>
      </c>
      <c r="G40" s="40"/>
      <c r="H40" s="1">
        <f t="shared" si="2"/>
      </c>
      <c r="I40" s="12">
        <f t="shared" si="0"/>
        <v>31.5</v>
      </c>
    </row>
    <row r="41" spans="1:9" ht="24" customHeight="1" thickBot="1">
      <c r="A41" s="92">
        <f t="shared" si="3"/>
        <v>30</v>
      </c>
      <c r="B41" s="95" t="s">
        <v>100</v>
      </c>
      <c r="C41" s="96" t="s">
        <v>101</v>
      </c>
      <c r="D41" s="63"/>
      <c r="E41" s="47"/>
      <c r="F41" s="47">
        <f t="shared" si="1"/>
        <v>0</v>
      </c>
      <c r="G41" s="47"/>
      <c r="H41" s="47">
        <f t="shared" si="2"/>
      </c>
      <c r="I41" s="48">
        <f t="shared" si="0"/>
        <v>0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57" t="s">
        <v>35</v>
      </c>
      <c r="D43" s="158"/>
      <c r="E43" s="158"/>
      <c r="F43" s="158"/>
      <c r="G43" s="158"/>
      <c r="H43" s="159"/>
      <c r="I43" s="2"/>
    </row>
    <row r="44" spans="1:9" ht="19.5">
      <c r="A44" s="163" t="s">
        <v>2</v>
      </c>
      <c r="B44" s="163"/>
      <c r="C44" s="163"/>
      <c r="D44" s="163"/>
      <c r="E44" s="11"/>
      <c r="F44" s="11"/>
      <c r="G44" s="163" t="s">
        <v>12</v>
      </c>
      <c r="H44" s="163"/>
      <c r="I44" s="163"/>
    </row>
    <row r="45" spans="1:9" ht="19.5">
      <c r="A45" s="163" t="s">
        <v>3</v>
      </c>
      <c r="B45" s="163"/>
      <c r="C45" s="163"/>
      <c r="D45" s="163"/>
      <c r="E45" s="11"/>
      <c r="F45" s="11"/>
      <c r="G45" s="163" t="s">
        <v>4</v>
      </c>
      <c r="H45" s="163"/>
      <c r="I45" s="163"/>
    </row>
    <row r="46" spans="1:9" ht="21.75" thickBot="1">
      <c r="A46" s="5"/>
      <c r="B46" s="5"/>
      <c r="C46" s="25"/>
      <c r="F46" s="3"/>
      <c r="G46" s="5"/>
      <c r="H46" s="5"/>
      <c r="I46" s="3"/>
    </row>
    <row r="47" spans="1:9" ht="25.5" thickBot="1">
      <c r="A47" s="5"/>
      <c r="B47" s="5"/>
      <c r="C47" s="151" t="s">
        <v>161</v>
      </c>
      <c r="D47" s="152"/>
      <c r="E47" s="152"/>
      <c r="F47" s="152"/>
      <c r="G47" s="152"/>
      <c r="H47" s="153"/>
      <c r="I47" s="3"/>
    </row>
    <row r="48" spans="1:9" ht="8.25" customHeight="1" thickBot="1">
      <c r="A48" s="5"/>
      <c r="B48" s="5"/>
      <c r="F48" s="3"/>
      <c r="G48" s="5"/>
      <c r="H48" s="5"/>
      <c r="I48" s="3"/>
    </row>
    <row r="49" spans="1:9" ht="21" thickBot="1">
      <c r="A49" s="5"/>
      <c r="B49" s="5"/>
      <c r="D49" s="154" t="s">
        <v>43</v>
      </c>
      <c r="E49" s="155"/>
      <c r="F49" s="155"/>
      <c r="G49" s="156"/>
      <c r="H49" s="5"/>
      <c r="I49" s="13"/>
    </row>
    <row r="50" spans="1:9" ht="8.25" customHeight="1" thickBot="1">
      <c r="A50" s="5"/>
      <c r="B50" s="5"/>
      <c r="D50" s="10"/>
      <c r="E50" s="10"/>
      <c r="F50" s="10"/>
      <c r="G50" s="5"/>
      <c r="H50" s="5"/>
      <c r="I50" s="3"/>
    </row>
    <row r="51" spans="1:9" ht="21.75" thickBot="1">
      <c r="A51" s="5"/>
      <c r="B51" s="5"/>
      <c r="C51" s="157" t="s">
        <v>162</v>
      </c>
      <c r="D51" s="158"/>
      <c r="E51" s="158"/>
      <c r="F51" s="158"/>
      <c r="G51" s="158"/>
      <c r="H51" s="159"/>
      <c r="I51" s="3"/>
    </row>
    <row r="52" spans="1:9" ht="21.75" thickBot="1">
      <c r="A52" s="5"/>
      <c r="B52" s="5"/>
      <c r="C52" s="26"/>
      <c r="D52" s="160" t="s">
        <v>20</v>
      </c>
      <c r="E52" s="161"/>
      <c r="F52" s="162"/>
      <c r="G52" s="26"/>
      <c r="H52" s="26"/>
      <c r="I52" s="3"/>
    </row>
    <row r="53" spans="1:9" ht="17.25" thickBot="1">
      <c r="A53" s="5"/>
      <c r="B53" s="5"/>
      <c r="F53" s="3"/>
      <c r="G53" s="5"/>
      <c r="H53" s="5"/>
      <c r="I53" s="3"/>
    </row>
    <row r="54" spans="1:9" ht="72.75" customHeight="1" thickBot="1">
      <c r="A54" s="27" t="s">
        <v>37</v>
      </c>
      <c r="B54" s="87" t="s">
        <v>46</v>
      </c>
      <c r="C54" s="87" t="s">
        <v>47</v>
      </c>
      <c r="D54" s="27" t="s">
        <v>5</v>
      </c>
      <c r="E54" s="27" t="s">
        <v>17</v>
      </c>
      <c r="F54" s="27" t="s">
        <v>33</v>
      </c>
      <c r="G54" s="27" t="s">
        <v>6</v>
      </c>
      <c r="H54" s="28" t="s">
        <v>34</v>
      </c>
      <c r="I54" s="29" t="s">
        <v>1</v>
      </c>
    </row>
    <row r="55" spans="1:9" ht="22.5">
      <c r="A55" s="88">
        <v>1</v>
      </c>
      <c r="B55" s="93" t="s">
        <v>102</v>
      </c>
      <c r="C55" s="94" t="s">
        <v>103</v>
      </c>
      <c r="D55" s="59">
        <v>13</v>
      </c>
      <c r="E55" s="31">
        <v>12</v>
      </c>
      <c r="F55" s="31">
        <f>3*(D55+E55)/2</f>
        <v>37.5</v>
      </c>
      <c r="G55" s="30"/>
      <c r="H55" s="31">
        <f>IF(G55="","",3*(D55+G55)/2)</f>
      </c>
      <c r="I55" s="46">
        <v>38.65</v>
      </c>
    </row>
    <row r="56" spans="1:9" ht="24.75">
      <c r="A56" s="89">
        <f>A55+1</f>
        <v>2</v>
      </c>
      <c r="B56" s="95" t="s">
        <v>104</v>
      </c>
      <c r="C56" s="96" t="s">
        <v>105</v>
      </c>
      <c r="D56" s="34">
        <v>13</v>
      </c>
      <c r="E56" s="35">
        <v>14.5</v>
      </c>
      <c r="F56" s="1">
        <f aca="true" t="shared" si="4" ref="F56:F85">3*(D56+E56)/2</f>
        <v>41.25</v>
      </c>
      <c r="G56" s="1"/>
      <c r="H56" s="1">
        <f aca="true" t="shared" si="5" ref="H56:H85">IF(G56="","",3*(D56+G56)/2)</f>
      </c>
      <c r="I56" s="12">
        <f aca="true" t="shared" si="6" ref="I56:I85">IF(H56="",F56,IF(H56&gt;F56,H56,F56))</f>
        <v>41.25</v>
      </c>
    </row>
    <row r="57" spans="1:9" ht="24.75">
      <c r="A57" s="89">
        <f aca="true" t="shared" si="7" ref="A57:A85">A56+1</f>
        <v>3</v>
      </c>
      <c r="B57" s="95" t="s">
        <v>106</v>
      </c>
      <c r="C57" s="96" t="s">
        <v>107</v>
      </c>
      <c r="D57" s="34">
        <v>13</v>
      </c>
      <c r="E57" s="35">
        <v>7</v>
      </c>
      <c r="F57" s="1">
        <f t="shared" si="4"/>
        <v>30</v>
      </c>
      <c r="G57" s="1"/>
      <c r="H57" s="1">
        <f t="shared" si="5"/>
      </c>
      <c r="I57" s="12">
        <f t="shared" si="6"/>
        <v>30</v>
      </c>
    </row>
    <row r="58" spans="1:9" ht="24.75">
      <c r="A58" s="90">
        <f t="shared" si="7"/>
        <v>4</v>
      </c>
      <c r="B58" s="95" t="s">
        <v>108</v>
      </c>
      <c r="C58" s="96" t="s">
        <v>109</v>
      </c>
      <c r="D58" s="34">
        <v>13</v>
      </c>
      <c r="E58" s="35">
        <v>5</v>
      </c>
      <c r="F58" s="1">
        <f t="shared" si="4"/>
        <v>27</v>
      </c>
      <c r="G58" s="1"/>
      <c r="H58" s="1">
        <f t="shared" si="5"/>
      </c>
      <c r="I58" s="12">
        <f t="shared" si="6"/>
        <v>27</v>
      </c>
    </row>
    <row r="59" spans="1:9" ht="24.75">
      <c r="A59" s="91">
        <f t="shared" si="7"/>
        <v>5</v>
      </c>
      <c r="B59" s="95" t="s">
        <v>110</v>
      </c>
      <c r="C59" s="96" t="s">
        <v>111</v>
      </c>
      <c r="D59" s="20">
        <v>13</v>
      </c>
      <c r="E59" s="1">
        <v>2</v>
      </c>
      <c r="F59" s="1">
        <f t="shared" si="4"/>
        <v>22.5</v>
      </c>
      <c r="G59" s="22"/>
      <c r="H59" s="1">
        <f t="shared" si="5"/>
      </c>
      <c r="I59" s="12">
        <f t="shared" si="6"/>
        <v>22.5</v>
      </c>
    </row>
    <row r="60" spans="1:9" ht="24.75">
      <c r="A60" s="89">
        <f t="shared" si="7"/>
        <v>6</v>
      </c>
      <c r="B60" s="95" t="s">
        <v>112</v>
      </c>
      <c r="C60" s="96" t="s">
        <v>113</v>
      </c>
      <c r="D60" s="34"/>
      <c r="E60" s="35"/>
      <c r="F60" s="1">
        <f t="shared" si="4"/>
        <v>0</v>
      </c>
      <c r="G60" s="1"/>
      <c r="H60" s="1">
        <f t="shared" si="5"/>
      </c>
      <c r="I60" s="12">
        <f t="shared" si="6"/>
        <v>0</v>
      </c>
    </row>
    <row r="61" spans="1:9" ht="24.75">
      <c r="A61" s="90">
        <f t="shared" si="7"/>
        <v>7</v>
      </c>
      <c r="B61" s="95" t="s">
        <v>114</v>
      </c>
      <c r="C61" s="96" t="s">
        <v>63</v>
      </c>
      <c r="D61" s="34">
        <v>13</v>
      </c>
      <c r="E61" s="35">
        <v>12.5</v>
      </c>
      <c r="F61" s="1">
        <f t="shared" si="4"/>
        <v>38.25</v>
      </c>
      <c r="G61" s="1"/>
      <c r="H61" s="1">
        <f t="shared" si="5"/>
      </c>
      <c r="I61" s="12">
        <f t="shared" si="6"/>
        <v>38.25</v>
      </c>
    </row>
    <row r="62" spans="1:9" ht="24.75">
      <c r="A62" s="91">
        <f t="shared" si="7"/>
        <v>8</v>
      </c>
      <c r="B62" s="95" t="s">
        <v>115</v>
      </c>
      <c r="C62" s="96" t="s">
        <v>116</v>
      </c>
      <c r="D62" s="20">
        <v>13</v>
      </c>
      <c r="E62" s="1">
        <v>11</v>
      </c>
      <c r="F62" s="1">
        <f t="shared" si="4"/>
        <v>36</v>
      </c>
      <c r="G62" s="22"/>
      <c r="H62" s="1">
        <f t="shared" si="5"/>
      </c>
      <c r="I62" s="12">
        <f t="shared" si="6"/>
        <v>36</v>
      </c>
    </row>
    <row r="63" spans="1:9" ht="24.75">
      <c r="A63" s="89">
        <f t="shared" si="7"/>
        <v>9</v>
      </c>
      <c r="B63" s="95" t="s">
        <v>117</v>
      </c>
      <c r="C63" s="96" t="s">
        <v>55</v>
      </c>
      <c r="D63" s="34">
        <v>13</v>
      </c>
      <c r="E63" s="35">
        <v>3.5</v>
      </c>
      <c r="F63" s="1">
        <f t="shared" si="4"/>
        <v>24.75</v>
      </c>
      <c r="G63" s="1"/>
      <c r="H63" s="1">
        <f t="shared" si="5"/>
      </c>
      <c r="I63" s="12">
        <f t="shared" si="6"/>
        <v>24.75</v>
      </c>
    </row>
    <row r="64" spans="1:9" ht="24.75">
      <c r="A64" s="89">
        <f t="shared" si="7"/>
        <v>10</v>
      </c>
      <c r="B64" s="95" t="s">
        <v>118</v>
      </c>
      <c r="C64" s="96" t="s">
        <v>119</v>
      </c>
      <c r="D64" s="34"/>
      <c r="E64" s="35"/>
      <c r="F64" s="1">
        <f t="shared" si="4"/>
        <v>0</v>
      </c>
      <c r="G64" s="1"/>
      <c r="H64" s="1">
        <f t="shared" si="5"/>
      </c>
      <c r="I64" s="12">
        <f t="shared" si="6"/>
        <v>0</v>
      </c>
    </row>
    <row r="65" spans="1:9" ht="24.75">
      <c r="A65" s="89">
        <f t="shared" si="7"/>
        <v>11</v>
      </c>
      <c r="B65" s="95" t="s">
        <v>120</v>
      </c>
      <c r="C65" s="96" t="s">
        <v>49</v>
      </c>
      <c r="D65" s="34">
        <v>13</v>
      </c>
      <c r="E65" s="35">
        <v>14.5</v>
      </c>
      <c r="F65" s="1">
        <f t="shared" si="4"/>
        <v>41.25</v>
      </c>
      <c r="G65" s="1"/>
      <c r="H65" s="1">
        <f t="shared" si="5"/>
      </c>
      <c r="I65" s="12">
        <f t="shared" si="6"/>
        <v>41.25</v>
      </c>
    </row>
    <row r="66" spans="1:9" ht="24.75">
      <c r="A66" s="89">
        <f t="shared" si="7"/>
        <v>12</v>
      </c>
      <c r="B66" s="95" t="s">
        <v>121</v>
      </c>
      <c r="C66" s="96" t="s">
        <v>122</v>
      </c>
      <c r="D66" s="34">
        <v>13</v>
      </c>
      <c r="E66" s="35">
        <v>14</v>
      </c>
      <c r="F66" s="1">
        <f t="shared" si="4"/>
        <v>40.5</v>
      </c>
      <c r="G66" s="1"/>
      <c r="H66" s="1">
        <f t="shared" si="5"/>
      </c>
      <c r="I66" s="12">
        <f t="shared" si="6"/>
        <v>40.5</v>
      </c>
    </row>
    <row r="67" spans="1:9" ht="24.75">
      <c r="A67" s="89">
        <f t="shared" si="7"/>
        <v>13</v>
      </c>
      <c r="B67" s="95" t="s">
        <v>123</v>
      </c>
      <c r="C67" s="96" t="s">
        <v>124</v>
      </c>
      <c r="D67" s="34">
        <v>13</v>
      </c>
      <c r="E67" s="35">
        <v>6.5</v>
      </c>
      <c r="F67" s="1">
        <f t="shared" si="4"/>
        <v>29.25</v>
      </c>
      <c r="G67" s="1"/>
      <c r="H67" s="1">
        <f t="shared" si="5"/>
      </c>
      <c r="I67" s="12">
        <f t="shared" si="6"/>
        <v>29.25</v>
      </c>
    </row>
    <row r="68" spans="1:9" ht="24.75">
      <c r="A68" s="89">
        <f t="shared" si="7"/>
        <v>14</v>
      </c>
      <c r="B68" s="95" t="s">
        <v>125</v>
      </c>
      <c r="C68" s="96" t="s">
        <v>126</v>
      </c>
      <c r="D68" s="34">
        <v>13</v>
      </c>
      <c r="E68" s="35">
        <v>6</v>
      </c>
      <c r="F68" s="1">
        <f t="shared" si="4"/>
        <v>28.5</v>
      </c>
      <c r="G68" s="1"/>
      <c r="H68" s="1">
        <f t="shared" si="5"/>
      </c>
      <c r="I68" s="12">
        <f t="shared" si="6"/>
        <v>28.5</v>
      </c>
    </row>
    <row r="69" spans="1:9" ht="24.75">
      <c r="A69" s="89">
        <f t="shared" si="7"/>
        <v>15</v>
      </c>
      <c r="B69" s="95" t="s">
        <v>127</v>
      </c>
      <c r="C69" s="96" t="s">
        <v>128</v>
      </c>
      <c r="D69" s="34">
        <v>13</v>
      </c>
      <c r="E69" s="35">
        <v>12.5</v>
      </c>
      <c r="F69" s="1">
        <f t="shared" si="4"/>
        <v>38.25</v>
      </c>
      <c r="G69" s="1"/>
      <c r="H69" s="1">
        <f t="shared" si="5"/>
      </c>
      <c r="I69" s="12">
        <f t="shared" si="6"/>
        <v>38.25</v>
      </c>
    </row>
    <row r="70" spans="1:9" ht="24.75">
      <c r="A70" s="89">
        <f t="shared" si="7"/>
        <v>16</v>
      </c>
      <c r="B70" s="95" t="s">
        <v>129</v>
      </c>
      <c r="C70" s="96" t="s">
        <v>130</v>
      </c>
      <c r="D70" s="34">
        <v>13</v>
      </c>
      <c r="E70" s="35">
        <v>6</v>
      </c>
      <c r="F70" s="1">
        <f t="shared" si="4"/>
        <v>28.5</v>
      </c>
      <c r="G70" s="1"/>
      <c r="H70" s="1">
        <f t="shared" si="5"/>
      </c>
      <c r="I70" s="12">
        <f t="shared" si="6"/>
        <v>28.5</v>
      </c>
    </row>
    <row r="71" spans="1:9" ht="24.75">
      <c r="A71" s="89">
        <f t="shared" si="7"/>
        <v>17</v>
      </c>
      <c r="B71" s="95" t="s">
        <v>131</v>
      </c>
      <c r="C71" s="96" t="s">
        <v>132</v>
      </c>
      <c r="D71" s="34">
        <v>13</v>
      </c>
      <c r="E71" s="35">
        <v>8</v>
      </c>
      <c r="F71" s="1">
        <f t="shared" si="4"/>
        <v>31.5</v>
      </c>
      <c r="G71" s="1"/>
      <c r="H71" s="1">
        <f t="shared" si="5"/>
      </c>
      <c r="I71" s="12">
        <v>34.6</v>
      </c>
    </row>
    <row r="72" spans="1:9" ht="24.75">
      <c r="A72" s="89">
        <f t="shared" si="7"/>
        <v>18</v>
      </c>
      <c r="B72" s="95" t="s">
        <v>133</v>
      </c>
      <c r="C72" s="96" t="s">
        <v>134</v>
      </c>
      <c r="D72" s="34">
        <v>13</v>
      </c>
      <c r="E72" s="35">
        <v>8.5</v>
      </c>
      <c r="F72" s="1">
        <f t="shared" si="4"/>
        <v>32.25</v>
      </c>
      <c r="G72" s="1"/>
      <c r="H72" s="1">
        <f t="shared" si="5"/>
      </c>
      <c r="I72" s="12">
        <f t="shared" si="6"/>
        <v>32.25</v>
      </c>
    </row>
    <row r="73" spans="1:9" ht="24.75">
      <c r="A73" s="89">
        <f t="shared" si="7"/>
        <v>19</v>
      </c>
      <c r="B73" s="95" t="s">
        <v>135</v>
      </c>
      <c r="C73" s="96" t="s">
        <v>136</v>
      </c>
      <c r="D73" s="34">
        <v>13</v>
      </c>
      <c r="E73" s="35">
        <v>10</v>
      </c>
      <c r="F73" s="1">
        <f t="shared" si="4"/>
        <v>34.5</v>
      </c>
      <c r="G73" s="1"/>
      <c r="H73" s="1">
        <f t="shared" si="5"/>
      </c>
      <c r="I73" s="12">
        <f t="shared" si="6"/>
        <v>34.5</v>
      </c>
    </row>
    <row r="74" spans="1:9" ht="24.75">
      <c r="A74" s="89">
        <f t="shared" si="7"/>
        <v>20</v>
      </c>
      <c r="B74" s="95" t="s">
        <v>137</v>
      </c>
      <c r="C74" s="96" t="s">
        <v>138</v>
      </c>
      <c r="D74" s="34">
        <v>13</v>
      </c>
      <c r="E74" s="35">
        <v>11</v>
      </c>
      <c r="F74" s="1">
        <f t="shared" si="4"/>
        <v>36</v>
      </c>
      <c r="G74" s="1"/>
      <c r="H74" s="1">
        <f t="shared" si="5"/>
      </c>
      <c r="I74" s="12">
        <v>43.6</v>
      </c>
    </row>
    <row r="75" spans="1:9" ht="24.75">
      <c r="A75" s="89">
        <f t="shared" si="7"/>
        <v>21</v>
      </c>
      <c r="B75" s="95" t="s">
        <v>139</v>
      </c>
      <c r="C75" s="96" t="s">
        <v>126</v>
      </c>
      <c r="D75" s="34">
        <v>13</v>
      </c>
      <c r="E75" s="35">
        <v>8</v>
      </c>
      <c r="F75" s="1">
        <f t="shared" si="4"/>
        <v>31.5</v>
      </c>
      <c r="G75" s="1"/>
      <c r="H75" s="1">
        <f t="shared" si="5"/>
      </c>
      <c r="I75" s="12">
        <f t="shared" si="6"/>
        <v>31.5</v>
      </c>
    </row>
    <row r="76" spans="1:9" ht="24.75">
      <c r="A76" s="89">
        <f t="shared" si="7"/>
        <v>22</v>
      </c>
      <c r="B76" s="95" t="s">
        <v>140</v>
      </c>
      <c r="C76" s="96" t="s">
        <v>141</v>
      </c>
      <c r="D76" s="34">
        <v>13</v>
      </c>
      <c r="E76" s="35">
        <v>2</v>
      </c>
      <c r="F76" s="1">
        <f t="shared" si="4"/>
        <v>22.5</v>
      </c>
      <c r="G76" s="1"/>
      <c r="H76" s="1">
        <f t="shared" si="5"/>
      </c>
      <c r="I76" s="12">
        <f t="shared" si="6"/>
        <v>22.5</v>
      </c>
    </row>
    <row r="77" spans="1:9" ht="24.75">
      <c r="A77" s="89">
        <f t="shared" si="7"/>
        <v>23</v>
      </c>
      <c r="B77" s="95" t="s">
        <v>142</v>
      </c>
      <c r="C77" s="96" t="s">
        <v>143</v>
      </c>
      <c r="D77" s="34">
        <v>13</v>
      </c>
      <c r="E77" s="35">
        <v>5</v>
      </c>
      <c r="F77" s="1">
        <f t="shared" si="4"/>
        <v>27</v>
      </c>
      <c r="G77" s="1"/>
      <c r="H77" s="1">
        <f t="shared" si="5"/>
      </c>
      <c r="I77" s="12">
        <f t="shared" si="6"/>
        <v>27</v>
      </c>
    </row>
    <row r="78" spans="1:9" ht="24.75">
      <c r="A78" s="89">
        <f t="shared" si="7"/>
        <v>24</v>
      </c>
      <c r="B78" s="95" t="s">
        <v>144</v>
      </c>
      <c r="C78" s="96" t="s">
        <v>145</v>
      </c>
      <c r="D78" s="34"/>
      <c r="E78" s="35"/>
      <c r="F78" s="1">
        <f t="shared" si="4"/>
        <v>0</v>
      </c>
      <c r="G78" s="1"/>
      <c r="H78" s="1">
        <f t="shared" si="5"/>
      </c>
      <c r="I78" s="12">
        <f t="shared" si="6"/>
        <v>0</v>
      </c>
    </row>
    <row r="79" spans="1:9" ht="24.75">
      <c r="A79" s="89">
        <f t="shared" si="7"/>
        <v>25</v>
      </c>
      <c r="B79" s="95" t="s">
        <v>87</v>
      </c>
      <c r="C79" s="96" t="s">
        <v>146</v>
      </c>
      <c r="D79" s="34">
        <v>13</v>
      </c>
      <c r="E79" s="35">
        <v>12.5</v>
      </c>
      <c r="F79" s="1">
        <f t="shared" si="4"/>
        <v>38.25</v>
      </c>
      <c r="G79" s="1"/>
      <c r="H79" s="1">
        <f t="shared" si="5"/>
      </c>
      <c r="I79" s="12">
        <f t="shared" si="6"/>
        <v>38.25</v>
      </c>
    </row>
    <row r="80" spans="1:9" ht="24.75">
      <c r="A80" s="89">
        <f t="shared" si="7"/>
        <v>26</v>
      </c>
      <c r="B80" s="95" t="s">
        <v>147</v>
      </c>
      <c r="C80" s="96" t="s">
        <v>148</v>
      </c>
      <c r="D80" s="34">
        <v>13</v>
      </c>
      <c r="E80" s="35">
        <v>5</v>
      </c>
      <c r="F80" s="1">
        <f t="shared" si="4"/>
        <v>27</v>
      </c>
      <c r="G80" s="1"/>
      <c r="H80" s="1">
        <f t="shared" si="5"/>
      </c>
      <c r="I80" s="12">
        <f t="shared" si="6"/>
        <v>27</v>
      </c>
    </row>
    <row r="81" spans="1:9" ht="24.75">
      <c r="A81" s="89">
        <f t="shared" si="7"/>
        <v>27</v>
      </c>
      <c r="B81" s="95" t="s">
        <v>149</v>
      </c>
      <c r="C81" s="96" t="s">
        <v>150</v>
      </c>
      <c r="D81" s="34">
        <v>13</v>
      </c>
      <c r="E81" s="35">
        <v>2</v>
      </c>
      <c r="F81" s="1">
        <f t="shared" si="4"/>
        <v>22.5</v>
      </c>
      <c r="G81" s="1"/>
      <c r="H81" s="1">
        <f t="shared" si="5"/>
      </c>
      <c r="I81" s="12">
        <f t="shared" si="6"/>
        <v>22.5</v>
      </c>
    </row>
    <row r="82" spans="1:9" ht="24.75">
      <c r="A82" s="89">
        <f t="shared" si="7"/>
        <v>28</v>
      </c>
      <c r="B82" s="95" t="s">
        <v>151</v>
      </c>
      <c r="C82" s="96" t="s">
        <v>152</v>
      </c>
      <c r="D82" s="20">
        <v>13</v>
      </c>
      <c r="E82" s="1">
        <v>5</v>
      </c>
      <c r="F82" s="1">
        <f t="shared" si="4"/>
        <v>27</v>
      </c>
      <c r="G82" s="40"/>
      <c r="H82" s="1">
        <f t="shared" si="5"/>
      </c>
      <c r="I82" s="12">
        <f t="shared" si="6"/>
        <v>27</v>
      </c>
    </row>
    <row r="83" spans="1:9" ht="24.75">
      <c r="A83" s="89">
        <f t="shared" si="7"/>
        <v>29</v>
      </c>
      <c r="B83" s="95" t="s">
        <v>153</v>
      </c>
      <c r="C83" s="96" t="s">
        <v>154</v>
      </c>
      <c r="D83" s="20">
        <v>13</v>
      </c>
      <c r="E83" s="1">
        <v>14.5</v>
      </c>
      <c r="F83" s="1">
        <f t="shared" si="4"/>
        <v>41.25</v>
      </c>
      <c r="G83" s="40"/>
      <c r="H83" s="1">
        <f t="shared" si="5"/>
      </c>
      <c r="I83" s="12">
        <f t="shared" si="6"/>
        <v>41.25</v>
      </c>
    </row>
    <row r="84" spans="1:9" ht="24.75">
      <c r="A84" s="89">
        <f t="shared" si="7"/>
        <v>30</v>
      </c>
      <c r="B84" s="95" t="s">
        <v>155</v>
      </c>
      <c r="C84" s="96" t="s">
        <v>143</v>
      </c>
      <c r="D84" s="41">
        <v>13</v>
      </c>
      <c r="E84" s="24">
        <v>8</v>
      </c>
      <c r="F84" s="1">
        <f t="shared" si="4"/>
        <v>31.5</v>
      </c>
      <c r="G84" s="42"/>
      <c r="H84" s="1">
        <f t="shared" si="5"/>
      </c>
      <c r="I84" s="12">
        <f t="shared" si="6"/>
        <v>31.5</v>
      </c>
    </row>
    <row r="85" spans="1:9" ht="25.5" thickBot="1">
      <c r="A85" s="92">
        <f t="shared" si="7"/>
        <v>31</v>
      </c>
      <c r="B85" s="97" t="s">
        <v>156</v>
      </c>
      <c r="C85" s="98" t="s">
        <v>157</v>
      </c>
      <c r="D85" s="63">
        <v>13</v>
      </c>
      <c r="E85" s="47">
        <v>4</v>
      </c>
      <c r="F85" s="47">
        <f t="shared" si="4"/>
        <v>25.5</v>
      </c>
      <c r="G85" s="47"/>
      <c r="H85" s="47">
        <f t="shared" si="5"/>
      </c>
      <c r="I85" s="48">
        <f t="shared" si="6"/>
        <v>25.5</v>
      </c>
    </row>
    <row r="86" spans="1:9" ht="21" thickBot="1">
      <c r="A86" s="6"/>
      <c r="B86" s="6"/>
      <c r="C86" s="9"/>
      <c r="D86" s="2"/>
      <c r="E86" s="2"/>
      <c r="F86" s="2"/>
      <c r="G86" s="7"/>
      <c r="H86" s="4"/>
      <c r="I86" s="2"/>
    </row>
    <row r="87" spans="1:9" ht="22.5" thickBot="1">
      <c r="A87" s="6"/>
      <c r="B87" s="6"/>
      <c r="C87" s="157" t="s">
        <v>35</v>
      </c>
      <c r="D87" s="158"/>
      <c r="E87" s="158"/>
      <c r="F87" s="158"/>
      <c r="G87" s="158"/>
      <c r="H87" s="159"/>
      <c r="I87" s="2"/>
    </row>
    <row r="88" spans="1:9" ht="20.25">
      <c r="A88" s="6"/>
      <c r="B88" s="6"/>
      <c r="C88" s="9"/>
      <c r="D88" s="2"/>
      <c r="E88" s="2"/>
      <c r="F88" s="2"/>
      <c r="G88" s="7"/>
      <c r="H88" s="4"/>
      <c r="I88" s="2"/>
    </row>
    <row r="89" spans="1:9" ht="16.5">
      <c r="A89" s="5"/>
      <c r="B89" s="5"/>
      <c r="F89" s="3"/>
      <c r="G89" s="5"/>
      <c r="H89" s="5"/>
      <c r="I89" s="3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</sheetData>
  <sheetProtection/>
  <mergeCells count="18">
    <mergeCell ref="A45:D45"/>
    <mergeCell ref="G45:I45"/>
    <mergeCell ref="A1:D1"/>
    <mergeCell ref="A2:D2"/>
    <mergeCell ref="G1:I1"/>
    <mergeCell ref="G2:I2"/>
    <mergeCell ref="C4:H4"/>
    <mergeCell ref="C43:H43"/>
    <mergeCell ref="C47:H47"/>
    <mergeCell ref="D49:G49"/>
    <mergeCell ref="C51:H51"/>
    <mergeCell ref="D52:F52"/>
    <mergeCell ref="C87:H87"/>
    <mergeCell ref="D6:G6"/>
    <mergeCell ref="C8:H8"/>
    <mergeCell ref="D9:F9"/>
    <mergeCell ref="A44:D44"/>
    <mergeCell ref="G44:I44"/>
  </mergeCells>
  <printOptions horizontalCentered="1"/>
  <pageMargins left="0.1968503937007874" right="0.1968503937007874" top="0.6299212598425197" bottom="0.6299212598425197" header="0.4724409448818898" footer="0.6299212598425197"/>
  <pageSetup horizontalDpi="600" verticalDpi="600" orientation="portrait" paperSize="9" scale="76" r:id="rId1"/>
  <headerFooter alignWithMargins="0">
    <oddHeader>&amp;C
&amp;"Comic Sans MS,Gras"&amp;12
  &amp;R&amp;"Comic Sans MS,Gras"&amp;12
</oddHead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rightToLeft="1" view="pageBreakPreview" zoomScaleSheetLayoutView="100" zoomScalePageLayoutView="0" workbookViewId="0" topLeftCell="A61">
      <selection activeCell="I83" sqref="I83"/>
    </sheetView>
  </sheetViews>
  <sheetFormatPr defaultColWidth="11.421875" defaultRowHeight="12.75"/>
  <cols>
    <col min="1" max="1" width="4.140625" style="3" customWidth="1"/>
    <col min="2" max="2" width="17.8515625" style="3" customWidth="1"/>
    <col min="3" max="3" width="19.710937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12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1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51" t="s">
        <v>161</v>
      </c>
      <c r="D4" s="152"/>
      <c r="E4" s="152"/>
      <c r="F4" s="152"/>
      <c r="G4" s="152"/>
      <c r="H4" s="153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54" t="s">
        <v>43</v>
      </c>
      <c r="E6" s="155"/>
      <c r="F6" s="155"/>
      <c r="G6" s="156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7" t="s">
        <v>163</v>
      </c>
      <c r="D8" s="158"/>
      <c r="E8" s="158"/>
      <c r="F8" s="158"/>
      <c r="G8" s="158"/>
      <c r="H8" s="159"/>
      <c r="I8" s="3"/>
    </row>
    <row r="9" spans="1:9" ht="24" customHeight="1" thickBot="1">
      <c r="A9" s="5"/>
      <c r="B9" s="5"/>
      <c r="C9" s="26"/>
      <c r="D9" s="160" t="s">
        <v>16</v>
      </c>
      <c r="E9" s="161"/>
      <c r="F9" s="162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37</v>
      </c>
      <c r="B11" s="87" t="s">
        <v>46</v>
      </c>
      <c r="C11" s="87" t="s">
        <v>47</v>
      </c>
      <c r="D11" s="27" t="s">
        <v>5</v>
      </c>
      <c r="E11" s="27" t="s">
        <v>17</v>
      </c>
      <c r="F11" s="27" t="s">
        <v>33</v>
      </c>
      <c r="G11" s="27" t="s">
        <v>6</v>
      </c>
      <c r="H11" s="28" t="s">
        <v>34</v>
      </c>
      <c r="I11" s="29" t="s">
        <v>1</v>
      </c>
    </row>
    <row r="12" spans="1:9" ht="24" customHeight="1">
      <c r="A12" s="104">
        <v>1</v>
      </c>
      <c r="B12" s="93" t="s">
        <v>48</v>
      </c>
      <c r="C12" s="94" t="s">
        <v>49</v>
      </c>
      <c r="D12" s="59">
        <v>12.75</v>
      </c>
      <c r="E12" s="31">
        <v>9</v>
      </c>
      <c r="F12" s="31">
        <f>3*(D12+E12)/2</f>
        <v>32.625</v>
      </c>
      <c r="G12" s="30"/>
      <c r="H12" s="31">
        <f>IF(G12="","",3*(D12+G12)/2)</f>
      </c>
      <c r="I12" s="46">
        <f aca="true" t="shared" si="0" ref="I12:I41">IF(H12="",F12,IF(H12&gt;F12,H12,F12))</f>
        <v>32.625</v>
      </c>
    </row>
    <row r="13" spans="1:9" ht="24" customHeight="1">
      <c r="A13" s="89">
        <f>A12+1</f>
        <v>2</v>
      </c>
      <c r="B13" s="95" t="s">
        <v>50</v>
      </c>
      <c r="C13" s="96" t="s">
        <v>51</v>
      </c>
      <c r="D13" s="34">
        <v>11.5</v>
      </c>
      <c r="E13" s="35">
        <v>12</v>
      </c>
      <c r="F13" s="1">
        <f aca="true" t="shared" si="1" ref="F13:F41">3*(D13+E13)/2</f>
        <v>35.25</v>
      </c>
      <c r="G13" s="1"/>
      <c r="H13" s="1">
        <f aca="true" t="shared" si="2" ref="H13:H41">IF(G13="","",3*(D13+G13)/2)</f>
      </c>
      <c r="I13" s="12">
        <f t="shared" si="0"/>
        <v>35.25</v>
      </c>
    </row>
    <row r="14" spans="1:9" ht="24" customHeight="1">
      <c r="A14" s="89">
        <f aca="true" t="shared" si="3" ref="A14:A40">A13+1</f>
        <v>3</v>
      </c>
      <c r="B14" s="95" t="s">
        <v>52</v>
      </c>
      <c r="C14" s="96" t="s">
        <v>53</v>
      </c>
      <c r="D14" s="34">
        <v>12.5</v>
      </c>
      <c r="E14" s="35">
        <v>15.5</v>
      </c>
      <c r="F14" s="1">
        <f t="shared" si="1"/>
        <v>42</v>
      </c>
      <c r="G14" s="1"/>
      <c r="H14" s="1">
        <f t="shared" si="2"/>
      </c>
      <c r="I14" s="12">
        <f t="shared" si="0"/>
        <v>42</v>
      </c>
    </row>
    <row r="15" spans="1:9" ht="24" customHeight="1">
      <c r="A15" s="90">
        <f t="shared" si="3"/>
        <v>4</v>
      </c>
      <c r="B15" s="95" t="s">
        <v>54</v>
      </c>
      <c r="C15" s="96" t="s">
        <v>55</v>
      </c>
      <c r="D15" s="34">
        <v>14.25</v>
      </c>
      <c r="E15" s="35">
        <v>12</v>
      </c>
      <c r="F15" s="1">
        <f t="shared" si="1"/>
        <v>39.375</v>
      </c>
      <c r="G15" s="1"/>
      <c r="H15" s="1">
        <f t="shared" si="2"/>
      </c>
      <c r="I15" s="12">
        <f t="shared" si="0"/>
        <v>39.375</v>
      </c>
    </row>
    <row r="16" spans="1:9" ht="24" customHeight="1">
      <c r="A16" s="105">
        <f t="shared" si="3"/>
        <v>5</v>
      </c>
      <c r="B16" s="95" t="s">
        <v>56</v>
      </c>
      <c r="C16" s="96" t="s">
        <v>57</v>
      </c>
      <c r="D16" s="20">
        <v>12.75</v>
      </c>
      <c r="E16" s="1">
        <v>12.25</v>
      </c>
      <c r="F16" s="1">
        <f t="shared" si="1"/>
        <v>37.5</v>
      </c>
      <c r="G16" s="22"/>
      <c r="H16" s="1">
        <f t="shared" si="2"/>
      </c>
      <c r="I16" s="12">
        <f t="shared" si="0"/>
        <v>37.5</v>
      </c>
    </row>
    <row r="17" spans="1:9" ht="24" customHeight="1">
      <c r="A17" s="89">
        <f t="shared" si="3"/>
        <v>6</v>
      </c>
      <c r="B17" s="95" t="s">
        <v>58</v>
      </c>
      <c r="C17" s="96" t="s">
        <v>59</v>
      </c>
      <c r="D17" s="34">
        <v>12.75</v>
      </c>
      <c r="E17" s="35">
        <v>8.5</v>
      </c>
      <c r="F17" s="1">
        <f t="shared" si="1"/>
        <v>31.875</v>
      </c>
      <c r="G17" s="1"/>
      <c r="H17" s="1">
        <f t="shared" si="2"/>
      </c>
      <c r="I17" s="12">
        <f t="shared" si="0"/>
        <v>31.875</v>
      </c>
    </row>
    <row r="18" spans="1:9" ht="24" customHeight="1">
      <c r="A18" s="90">
        <f t="shared" si="3"/>
        <v>7</v>
      </c>
      <c r="B18" s="95" t="s">
        <v>60</v>
      </c>
      <c r="C18" s="96" t="s">
        <v>61</v>
      </c>
      <c r="D18" s="34">
        <v>14.5</v>
      </c>
      <c r="E18" s="35">
        <v>10</v>
      </c>
      <c r="F18" s="1">
        <f t="shared" si="1"/>
        <v>36.75</v>
      </c>
      <c r="G18" s="1"/>
      <c r="H18" s="1">
        <f t="shared" si="2"/>
      </c>
      <c r="I18" s="12">
        <f t="shared" si="0"/>
        <v>36.75</v>
      </c>
    </row>
    <row r="19" spans="1:9" ht="24" customHeight="1">
      <c r="A19" s="105">
        <f t="shared" si="3"/>
        <v>8</v>
      </c>
      <c r="B19" s="95" t="s">
        <v>62</v>
      </c>
      <c r="C19" s="96" t="s">
        <v>63</v>
      </c>
      <c r="D19" s="20">
        <v>16</v>
      </c>
      <c r="E19" s="1">
        <v>15</v>
      </c>
      <c r="F19" s="1">
        <f t="shared" si="1"/>
        <v>46.5</v>
      </c>
      <c r="G19" s="22"/>
      <c r="H19" s="1">
        <f t="shared" si="2"/>
      </c>
      <c r="I19" s="12">
        <f t="shared" si="0"/>
        <v>46.5</v>
      </c>
    </row>
    <row r="20" spans="1:9" ht="24" customHeight="1">
      <c r="A20" s="89">
        <f t="shared" si="3"/>
        <v>9</v>
      </c>
      <c r="B20" s="95" t="s">
        <v>64</v>
      </c>
      <c r="C20" s="96" t="s">
        <v>65</v>
      </c>
      <c r="D20" s="34">
        <v>12.5</v>
      </c>
      <c r="E20" s="35">
        <v>15.25</v>
      </c>
      <c r="F20" s="1">
        <f t="shared" si="1"/>
        <v>41.625</v>
      </c>
      <c r="G20" s="1"/>
      <c r="H20" s="1">
        <f t="shared" si="2"/>
      </c>
      <c r="I20" s="12">
        <f t="shared" si="0"/>
        <v>41.625</v>
      </c>
    </row>
    <row r="21" spans="1:9" ht="24" customHeight="1">
      <c r="A21" s="89">
        <f t="shared" si="3"/>
        <v>10</v>
      </c>
      <c r="B21" s="95" t="s">
        <v>66</v>
      </c>
      <c r="C21" s="96" t="s">
        <v>63</v>
      </c>
      <c r="D21" s="34">
        <v>11.5</v>
      </c>
      <c r="E21" s="35">
        <v>10.25</v>
      </c>
      <c r="F21" s="1">
        <f t="shared" si="1"/>
        <v>32.625</v>
      </c>
      <c r="G21" s="1"/>
      <c r="H21" s="1">
        <f t="shared" si="2"/>
      </c>
      <c r="I21" s="12">
        <f t="shared" si="0"/>
        <v>32.625</v>
      </c>
    </row>
    <row r="22" spans="1:9" ht="24" customHeight="1">
      <c r="A22" s="89">
        <f t="shared" si="3"/>
        <v>11</v>
      </c>
      <c r="B22" s="95" t="s">
        <v>67</v>
      </c>
      <c r="C22" s="96" t="s">
        <v>68</v>
      </c>
      <c r="D22" s="34">
        <v>15.25</v>
      </c>
      <c r="E22" s="35">
        <v>11.5</v>
      </c>
      <c r="F22" s="1">
        <f t="shared" si="1"/>
        <v>40.125</v>
      </c>
      <c r="G22" s="1"/>
      <c r="H22" s="1">
        <f t="shared" si="2"/>
      </c>
      <c r="I22" s="12">
        <f t="shared" si="0"/>
        <v>40.125</v>
      </c>
    </row>
    <row r="23" spans="1:9" ht="24" customHeight="1">
      <c r="A23" s="89">
        <f t="shared" si="3"/>
        <v>12</v>
      </c>
      <c r="B23" s="95" t="s">
        <v>69</v>
      </c>
      <c r="C23" s="96" t="s">
        <v>70</v>
      </c>
      <c r="D23" s="34"/>
      <c r="E23" s="35"/>
      <c r="F23" s="1">
        <f t="shared" si="1"/>
        <v>0</v>
      </c>
      <c r="G23" s="1"/>
      <c r="H23" s="1">
        <f t="shared" si="2"/>
      </c>
      <c r="I23" s="12">
        <f t="shared" si="0"/>
        <v>0</v>
      </c>
    </row>
    <row r="24" spans="1:9" ht="24" customHeight="1">
      <c r="A24" s="89">
        <f t="shared" si="3"/>
        <v>13</v>
      </c>
      <c r="B24" s="95" t="s">
        <v>71</v>
      </c>
      <c r="C24" s="96" t="s">
        <v>65</v>
      </c>
      <c r="D24" s="34">
        <v>13.5</v>
      </c>
      <c r="E24" s="35">
        <v>14.75</v>
      </c>
      <c r="F24" s="1">
        <f t="shared" si="1"/>
        <v>42.375</v>
      </c>
      <c r="G24" s="1"/>
      <c r="H24" s="1">
        <f t="shared" si="2"/>
      </c>
      <c r="I24" s="12">
        <f t="shared" si="0"/>
        <v>42.375</v>
      </c>
    </row>
    <row r="25" spans="1:9" ht="24" customHeight="1">
      <c r="A25" s="89">
        <f t="shared" si="3"/>
        <v>14</v>
      </c>
      <c r="B25" s="95" t="s">
        <v>72</v>
      </c>
      <c r="C25" s="96" t="s">
        <v>61</v>
      </c>
      <c r="D25" s="34">
        <v>14</v>
      </c>
      <c r="E25" s="35">
        <v>11.5</v>
      </c>
      <c r="F25" s="1">
        <f t="shared" si="1"/>
        <v>38.25</v>
      </c>
      <c r="G25" s="1"/>
      <c r="H25" s="1">
        <f t="shared" si="2"/>
      </c>
      <c r="I25" s="12">
        <f t="shared" si="0"/>
        <v>38.25</v>
      </c>
    </row>
    <row r="26" spans="1:9" ht="24" customHeight="1">
      <c r="A26" s="89">
        <f t="shared" si="3"/>
        <v>15</v>
      </c>
      <c r="B26" s="95" t="s">
        <v>73</v>
      </c>
      <c r="C26" s="96" t="s">
        <v>74</v>
      </c>
      <c r="D26" s="34">
        <v>13.5</v>
      </c>
      <c r="E26" s="35">
        <v>12.5</v>
      </c>
      <c r="F26" s="1">
        <f t="shared" si="1"/>
        <v>39</v>
      </c>
      <c r="G26" s="1"/>
      <c r="H26" s="1">
        <f t="shared" si="2"/>
      </c>
      <c r="I26" s="12">
        <f t="shared" si="0"/>
        <v>39</v>
      </c>
    </row>
    <row r="27" spans="1:9" ht="24" customHeight="1">
      <c r="A27" s="89">
        <f t="shared" si="3"/>
        <v>16</v>
      </c>
      <c r="B27" s="95" t="s">
        <v>75</v>
      </c>
      <c r="C27" s="96" t="s">
        <v>76</v>
      </c>
      <c r="D27" s="34"/>
      <c r="E27" s="35"/>
      <c r="F27" s="1">
        <f t="shared" si="1"/>
        <v>0</v>
      </c>
      <c r="G27" s="1"/>
      <c r="H27" s="1">
        <f t="shared" si="2"/>
      </c>
      <c r="I27" s="12">
        <f t="shared" si="0"/>
        <v>0</v>
      </c>
    </row>
    <row r="28" spans="1:9" ht="24" customHeight="1">
      <c r="A28" s="89">
        <f t="shared" si="3"/>
        <v>17</v>
      </c>
      <c r="B28" s="95" t="s">
        <v>77</v>
      </c>
      <c r="C28" s="96" t="s">
        <v>78</v>
      </c>
      <c r="D28" s="34">
        <v>11.25</v>
      </c>
      <c r="E28" s="35">
        <v>11</v>
      </c>
      <c r="F28" s="1">
        <f t="shared" si="1"/>
        <v>33.375</v>
      </c>
      <c r="G28" s="1"/>
      <c r="H28" s="1">
        <f t="shared" si="2"/>
      </c>
      <c r="I28" s="12">
        <f t="shared" si="0"/>
        <v>33.375</v>
      </c>
    </row>
    <row r="29" spans="1:9" ht="24" customHeight="1">
      <c r="A29" s="89">
        <f t="shared" si="3"/>
        <v>18</v>
      </c>
      <c r="B29" s="95" t="s">
        <v>79</v>
      </c>
      <c r="C29" s="96" t="s">
        <v>80</v>
      </c>
      <c r="D29" s="34" t="s">
        <v>201</v>
      </c>
      <c r="E29" s="35" t="s">
        <v>201</v>
      </c>
      <c r="F29" s="1" t="e">
        <f t="shared" si="1"/>
        <v>#VALUE!</v>
      </c>
      <c r="G29" s="1"/>
      <c r="H29" s="1">
        <f t="shared" si="2"/>
      </c>
      <c r="I29" s="12" t="e">
        <f t="shared" si="0"/>
        <v>#VALUE!</v>
      </c>
    </row>
    <row r="30" spans="1:9" ht="24" customHeight="1">
      <c r="A30" s="89">
        <f t="shared" si="3"/>
        <v>19</v>
      </c>
      <c r="B30" s="95" t="s">
        <v>81</v>
      </c>
      <c r="C30" s="96" t="s">
        <v>53</v>
      </c>
      <c r="D30" s="34"/>
      <c r="E30" s="35"/>
      <c r="F30" s="1">
        <f t="shared" si="1"/>
        <v>0</v>
      </c>
      <c r="G30" s="1"/>
      <c r="H30" s="1">
        <f t="shared" si="2"/>
      </c>
      <c r="I30" s="12">
        <f t="shared" si="0"/>
        <v>0</v>
      </c>
    </row>
    <row r="31" spans="1:9" ht="24" customHeight="1">
      <c r="A31" s="89">
        <f t="shared" si="3"/>
        <v>20</v>
      </c>
      <c r="B31" s="95" t="s">
        <v>82</v>
      </c>
      <c r="C31" s="96" t="s">
        <v>83</v>
      </c>
      <c r="D31" s="34">
        <v>13.75</v>
      </c>
      <c r="E31" s="35">
        <v>9.75</v>
      </c>
      <c r="F31" s="1">
        <f t="shared" si="1"/>
        <v>35.25</v>
      </c>
      <c r="G31" s="1"/>
      <c r="H31" s="1">
        <f t="shared" si="2"/>
      </c>
      <c r="I31" s="12">
        <f t="shared" si="0"/>
        <v>35.25</v>
      </c>
    </row>
    <row r="32" spans="1:9" ht="24" customHeight="1">
      <c r="A32" s="89">
        <f t="shared" si="3"/>
        <v>21</v>
      </c>
      <c r="B32" s="95" t="s">
        <v>84</v>
      </c>
      <c r="C32" s="96" t="s">
        <v>85</v>
      </c>
      <c r="D32" s="34">
        <v>13.75</v>
      </c>
      <c r="E32" s="35">
        <v>8</v>
      </c>
      <c r="F32" s="1">
        <f t="shared" si="1"/>
        <v>32.625</v>
      </c>
      <c r="G32" s="1"/>
      <c r="H32" s="1">
        <f t="shared" si="2"/>
      </c>
      <c r="I32" s="12">
        <f t="shared" si="0"/>
        <v>32.625</v>
      </c>
    </row>
    <row r="33" spans="1:9" ht="24" customHeight="1">
      <c r="A33" s="89">
        <f t="shared" si="3"/>
        <v>22</v>
      </c>
      <c r="B33" s="95" t="s">
        <v>86</v>
      </c>
      <c r="C33" s="96" t="s">
        <v>63</v>
      </c>
      <c r="D33" s="34">
        <v>14.5</v>
      </c>
      <c r="E33" s="35">
        <v>14</v>
      </c>
      <c r="F33" s="1">
        <f t="shared" si="1"/>
        <v>42.75</v>
      </c>
      <c r="G33" s="1"/>
      <c r="H33" s="1">
        <f t="shared" si="2"/>
      </c>
      <c r="I33" s="12">
        <f t="shared" si="0"/>
        <v>42.75</v>
      </c>
    </row>
    <row r="34" spans="1:9" ht="24" customHeight="1">
      <c r="A34" s="89">
        <f t="shared" si="3"/>
        <v>23</v>
      </c>
      <c r="B34" s="95" t="s">
        <v>87</v>
      </c>
      <c r="C34" s="96" t="s">
        <v>88</v>
      </c>
      <c r="D34" s="34">
        <v>10</v>
      </c>
      <c r="E34" s="35"/>
      <c r="F34" s="1">
        <f t="shared" si="1"/>
        <v>15</v>
      </c>
      <c r="G34" s="1"/>
      <c r="H34" s="1">
        <f t="shared" si="2"/>
      </c>
      <c r="I34" s="12">
        <f t="shared" si="0"/>
        <v>15</v>
      </c>
    </row>
    <row r="35" spans="1:9" ht="24" customHeight="1">
      <c r="A35" s="89">
        <f t="shared" si="3"/>
        <v>24</v>
      </c>
      <c r="B35" s="95" t="s">
        <v>89</v>
      </c>
      <c r="C35" s="96" t="s">
        <v>90</v>
      </c>
      <c r="D35" s="34">
        <v>11.5</v>
      </c>
      <c r="E35" s="35">
        <v>4.5</v>
      </c>
      <c r="F35" s="1">
        <f t="shared" si="1"/>
        <v>24</v>
      </c>
      <c r="G35" s="1"/>
      <c r="H35" s="1">
        <f t="shared" si="2"/>
      </c>
      <c r="I35" s="12">
        <f t="shared" si="0"/>
        <v>24</v>
      </c>
    </row>
    <row r="36" spans="1:9" ht="24" customHeight="1">
      <c r="A36" s="89">
        <f t="shared" si="3"/>
        <v>25</v>
      </c>
      <c r="B36" s="95" t="s">
        <v>91</v>
      </c>
      <c r="C36" s="96" t="s">
        <v>92</v>
      </c>
      <c r="D36" s="34">
        <v>12.5</v>
      </c>
      <c r="E36" s="35">
        <v>5.5</v>
      </c>
      <c r="F36" s="1">
        <f t="shared" si="1"/>
        <v>27</v>
      </c>
      <c r="G36" s="1"/>
      <c r="H36" s="1">
        <f t="shared" si="2"/>
      </c>
      <c r="I36" s="12">
        <f t="shared" si="0"/>
        <v>27</v>
      </c>
    </row>
    <row r="37" spans="1:9" ht="24" customHeight="1">
      <c r="A37" s="89">
        <f t="shared" si="3"/>
        <v>26</v>
      </c>
      <c r="B37" s="95" t="s">
        <v>93</v>
      </c>
      <c r="C37" s="96" t="s">
        <v>94</v>
      </c>
      <c r="D37" s="34">
        <v>14.5</v>
      </c>
      <c r="E37" s="35">
        <v>12</v>
      </c>
      <c r="F37" s="1">
        <f t="shared" si="1"/>
        <v>39.75</v>
      </c>
      <c r="G37" s="1"/>
      <c r="H37" s="1">
        <f t="shared" si="2"/>
      </c>
      <c r="I37" s="12">
        <f t="shared" si="0"/>
        <v>39.75</v>
      </c>
    </row>
    <row r="38" spans="1:9" ht="24" customHeight="1">
      <c r="A38" s="89">
        <f t="shared" si="3"/>
        <v>27</v>
      </c>
      <c r="B38" s="95" t="s">
        <v>95</v>
      </c>
      <c r="C38" s="96" t="s">
        <v>63</v>
      </c>
      <c r="D38" s="34">
        <v>13</v>
      </c>
      <c r="E38" s="35">
        <v>10.75</v>
      </c>
      <c r="F38" s="1">
        <f t="shared" si="1"/>
        <v>35.625</v>
      </c>
      <c r="G38" s="1"/>
      <c r="H38" s="1">
        <f t="shared" si="2"/>
      </c>
      <c r="I38" s="12">
        <f t="shared" si="0"/>
        <v>35.625</v>
      </c>
    </row>
    <row r="39" spans="1:9" ht="24" customHeight="1">
      <c r="A39" s="89">
        <f t="shared" si="3"/>
        <v>28</v>
      </c>
      <c r="B39" s="95" t="s">
        <v>96</v>
      </c>
      <c r="C39" s="96" t="s">
        <v>97</v>
      </c>
      <c r="D39" s="20">
        <v>11</v>
      </c>
      <c r="E39" s="1">
        <v>7</v>
      </c>
      <c r="F39" s="1">
        <f t="shared" si="1"/>
        <v>27</v>
      </c>
      <c r="G39" s="40"/>
      <c r="H39" s="1">
        <f t="shared" si="2"/>
      </c>
      <c r="I39" s="12">
        <f t="shared" si="0"/>
        <v>27</v>
      </c>
    </row>
    <row r="40" spans="1:9" ht="24" customHeight="1">
      <c r="A40" s="90">
        <f t="shared" si="3"/>
        <v>29</v>
      </c>
      <c r="B40" s="95" t="s">
        <v>98</v>
      </c>
      <c r="C40" s="96" t="s">
        <v>99</v>
      </c>
      <c r="D40" s="20">
        <v>11.75</v>
      </c>
      <c r="E40" s="1">
        <v>5</v>
      </c>
      <c r="F40" s="1">
        <f t="shared" si="1"/>
        <v>25.125</v>
      </c>
      <c r="G40" s="40"/>
      <c r="H40" s="1">
        <f t="shared" si="2"/>
      </c>
      <c r="I40" s="12">
        <f t="shared" si="0"/>
        <v>25.125</v>
      </c>
    </row>
    <row r="41" spans="1:9" ht="24" customHeight="1" thickBot="1">
      <c r="A41" s="105">
        <f>A40+1</f>
        <v>30</v>
      </c>
      <c r="B41" s="95" t="s">
        <v>100</v>
      </c>
      <c r="C41" s="96" t="s">
        <v>101</v>
      </c>
      <c r="D41" s="63"/>
      <c r="E41" s="47"/>
      <c r="F41" s="47">
        <f t="shared" si="1"/>
        <v>0</v>
      </c>
      <c r="G41" s="47"/>
      <c r="H41" s="47">
        <f t="shared" si="2"/>
      </c>
      <c r="I41" s="48">
        <f t="shared" si="0"/>
        <v>0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57" t="s">
        <v>164</v>
      </c>
      <c r="D43" s="158"/>
      <c r="E43" s="158"/>
      <c r="F43" s="158"/>
      <c r="G43" s="158"/>
      <c r="H43" s="159"/>
      <c r="I43" s="2"/>
    </row>
    <row r="44" spans="1:9" ht="19.5">
      <c r="A44" s="163" t="s">
        <v>2</v>
      </c>
      <c r="B44" s="163"/>
      <c r="C44" s="163"/>
      <c r="D44" s="163"/>
      <c r="E44" s="11"/>
      <c r="F44" s="11"/>
      <c r="G44" s="163" t="s">
        <v>12</v>
      </c>
      <c r="H44" s="163"/>
      <c r="I44" s="163"/>
    </row>
    <row r="45" spans="1:9" ht="19.5">
      <c r="A45" s="163" t="s">
        <v>3</v>
      </c>
      <c r="B45" s="163"/>
      <c r="C45" s="163"/>
      <c r="D45" s="163"/>
      <c r="E45" s="11"/>
      <c r="F45" s="11"/>
      <c r="G45" s="163" t="s">
        <v>4</v>
      </c>
      <c r="H45" s="163"/>
      <c r="I45" s="163"/>
    </row>
    <row r="46" spans="1:9" ht="21.75" thickBot="1">
      <c r="A46" s="5"/>
      <c r="B46" s="5"/>
      <c r="C46" s="25"/>
      <c r="F46" s="3"/>
      <c r="G46" s="5"/>
      <c r="H46" s="5"/>
      <c r="I46" s="3"/>
    </row>
    <row r="47" spans="1:9" ht="25.5" thickBot="1">
      <c r="A47" s="5"/>
      <c r="B47" s="5"/>
      <c r="C47" s="151" t="s">
        <v>36</v>
      </c>
      <c r="D47" s="152"/>
      <c r="E47" s="152"/>
      <c r="F47" s="152"/>
      <c r="G47" s="152"/>
      <c r="H47" s="153"/>
      <c r="I47" s="3"/>
    </row>
    <row r="48" spans="1:9" ht="8.25" customHeight="1" thickBot="1">
      <c r="A48" s="5"/>
      <c r="B48" s="5"/>
      <c r="F48" s="3"/>
      <c r="G48" s="5"/>
      <c r="H48" s="5"/>
      <c r="I48" s="3"/>
    </row>
    <row r="49" spans="1:9" ht="21" thickBot="1">
      <c r="A49" s="5"/>
      <c r="B49" s="5"/>
      <c r="D49" s="154" t="s">
        <v>42</v>
      </c>
      <c r="E49" s="155"/>
      <c r="F49" s="155"/>
      <c r="G49" s="156"/>
      <c r="H49" s="5"/>
      <c r="I49" s="13"/>
    </row>
    <row r="50" spans="1:9" ht="8.25" customHeight="1" thickBot="1">
      <c r="A50" s="5"/>
      <c r="B50" s="5"/>
      <c r="D50" s="10"/>
      <c r="E50" s="10"/>
      <c r="F50" s="10"/>
      <c r="G50" s="5"/>
      <c r="H50" s="5"/>
      <c r="I50" s="3"/>
    </row>
    <row r="51" spans="1:9" ht="21.75" thickBot="1">
      <c r="A51" s="5"/>
      <c r="B51" s="5"/>
      <c r="C51" s="157" t="s">
        <v>163</v>
      </c>
      <c r="D51" s="158"/>
      <c r="E51" s="158"/>
      <c r="F51" s="158"/>
      <c r="G51" s="158"/>
      <c r="H51" s="159"/>
      <c r="I51" s="3"/>
    </row>
    <row r="52" spans="1:9" ht="21.75" thickBot="1">
      <c r="A52" s="5"/>
      <c r="B52" s="5"/>
      <c r="C52" s="26"/>
      <c r="D52" s="160" t="s">
        <v>20</v>
      </c>
      <c r="E52" s="161"/>
      <c r="F52" s="162"/>
      <c r="G52" s="26"/>
      <c r="H52" s="26"/>
      <c r="I52" s="3"/>
    </row>
    <row r="53" spans="1:9" ht="17.25" thickBot="1">
      <c r="A53" s="5"/>
      <c r="B53" s="5"/>
      <c r="F53" s="3"/>
      <c r="G53" s="5"/>
      <c r="H53" s="5"/>
      <c r="I53" s="3"/>
    </row>
    <row r="54" spans="1:9" ht="62.25" thickBot="1">
      <c r="A54" s="27" t="s">
        <v>37</v>
      </c>
      <c r="B54" s="87" t="s">
        <v>46</v>
      </c>
      <c r="C54" s="87" t="s">
        <v>47</v>
      </c>
      <c r="D54" s="27" t="s">
        <v>5</v>
      </c>
      <c r="E54" s="27" t="s">
        <v>17</v>
      </c>
      <c r="F54" s="27" t="s">
        <v>33</v>
      </c>
      <c r="G54" s="27" t="s">
        <v>6</v>
      </c>
      <c r="H54" s="28" t="s">
        <v>34</v>
      </c>
      <c r="I54" s="29" t="s">
        <v>1</v>
      </c>
    </row>
    <row r="55" spans="1:9" ht="22.5">
      <c r="A55" s="88">
        <v>1</v>
      </c>
      <c r="B55" s="99" t="s">
        <v>102</v>
      </c>
      <c r="C55" s="94" t="s">
        <v>103</v>
      </c>
      <c r="D55" s="59">
        <v>15.75</v>
      </c>
      <c r="E55" s="31">
        <v>8.5</v>
      </c>
      <c r="F55" s="31">
        <f>3*(D55+E55)/2</f>
        <v>36.375</v>
      </c>
      <c r="G55" s="30"/>
      <c r="H55" s="31">
        <f>IF(G55="","",3*(D55+G55)/2)</f>
      </c>
      <c r="I55" s="46">
        <f aca="true" t="shared" si="4" ref="I55:I85">IF(H55="",F55,IF(H55&gt;F55,H55,F55))</f>
        <v>36.375</v>
      </c>
    </row>
    <row r="56" spans="1:9" ht="24.75">
      <c r="A56" s="102">
        <f>A55+1</f>
        <v>2</v>
      </c>
      <c r="B56" s="100" t="s">
        <v>104</v>
      </c>
      <c r="C56" s="96" t="s">
        <v>105</v>
      </c>
      <c r="D56" s="34">
        <v>14</v>
      </c>
      <c r="E56" s="35">
        <v>11.5</v>
      </c>
      <c r="F56" s="1">
        <f aca="true" t="shared" si="5" ref="F56:F85">3*(D56+E56)/2</f>
        <v>38.25</v>
      </c>
      <c r="G56" s="1"/>
      <c r="H56" s="1">
        <f aca="true" t="shared" si="6" ref="H56:H85">IF(G56="","",3*(D56+G56)/2)</f>
      </c>
      <c r="I56" s="12">
        <f t="shared" si="4"/>
        <v>38.25</v>
      </c>
    </row>
    <row r="57" spans="1:9" ht="24.75">
      <c r="A57" s="102">
        <f aca="true" t="shared" si="7" ref="A57:A85">A56+1</f>
        <v>3</v>
      </c>
      <c r="B57" s="100" t="s">
        <v>106</v>
      </c>
      <c r="C57" s="96" t="s">
        <v>107</v>
      </c>
      <c r="D57" s="34">
        <v>11.75</v>
      </c>
      <c r="E57" s="35">
        <v>9.75</v>
      </c>
      <c r="F57" s="1">
        <f t="shared" si="5"/>
        <v>32.25</v>
      </c>
      <c r="G57" s="1"/>
      <c r="H57" s="1">
        <f t="shared" si="6"/>
      </c>
      <c r="I57" s="12">
        <f t="shared" si="4"/>
        <v>32.25</v>
      </c>
    </row>
    <row r="58" spans="1:9" ht="24.75">
      <c r="A58" s="102">
        <f t="shared" si="7"/>
        <v>4</v>
      </c>
      <c r="B58" s="100" t="s">
        <v>108</v>
      </c>
      <c r="C58" s="96" t="s">
        <v>109</v>
      </c>
      <c r="D58" s="34">
        <v>11</v>
      </c>
      <c r="E58" s="35">
        <v>0</v>
      </c>
      <c r="F58" s="1">
        <f t="shared" si="5"/>
        <v>16.5</v>
      </c>
      <c r="G58" s="1"/>
      <c r="H58" s="1">
        <f t="shared" si="6"/>
      </c>
      <c r="I58" s="12">
        <f t="shared" si="4"/>
        <v>16.5</v>
      </c>
    </row>
    <row r="59" spans="1:9" ht="24.75">
      <c r="A59" s="91">
        <f t="shared" si="7"/>
        <v>5</v>
      </c>
      <c r="B59" s="100" t="s">
        <v>110</v>
      </c>
      <c r="C59" s="96" t="s">
        <v>111</v>
      </c>
      <c r="D59" s="20">
        <v>12</v>
      </c>
      <c r="E59" s="1">
        <v>6.5</v>
      </c>
      <c r="F59" s="1">
        <f t="shared" si="5"/>
        <v>27.75</v>
      </c>
      <c r="G59" s="22"/>
      <c r="H59" s="1">
        <f t="shared" si="6"/>
      </c>
      <c r="I59" s="12">
        <f t="shared" si="4"/>
        <v>27.75</v>
      </c>
    </row>
    <row r="60" spans="1:9" ht="24.75">
      <c r="A60" s="102">
        <f t="shared" si="7"/>
        <v>6</v>
      </c>
      <c r="B60" s="100" t="s">
        <v>112</v>
      </c>
      <c r="C60" s="96" t="s">
        <v>113</v>
      </c>
      <c r="D60" s="34"/>
      <c r="E60" s="35"/>
      <c r="F60" s="1">
        <f t="shared" si="5"/>
        <v>0</v>
      </c>
      <c r="G60" s="1"/>
      <c r="H60" s="1">
        <f t="shared" si="6"/>
      </c>
      <c r="I60" s="12">
        <f t="shared" si="4"/>
        <v>0</v>
      </c>
    </row>
    <row r="61" spans="1:9" ht="24.75">
      <c r="A61" s="102">
        <f t="shared" si="7"/>
        <v>7</v>
      </c>
      <c r="B61" s="100" t="s">
        <v>114</v>
      </c>
      <c r="C61" s="96" t="s">
        <v>63</v>
      </c>
      <c r="D61" s="34">
        <v>12</v>
      </c>
      <c r="E61" s="35">
        <v>15</v>
      </c>
      <c r="F61" s="1">
        <f t="shared" si="5"/>
        <v>40.5</v>
      </c>
      <c r="G61" s="1"/>
      <c r="H61" s="1">
        <f t="shared" si="6"/>
      </c>
      <c r="I61" s="12">
        <f t="shared" si="4"/>
        <v>40.5</v>
      </c>
    </row>
    <row r="62" spans="1:9" ht="24.75">
      <c r="A62" s="91">
        <f t="shared" si="7"/>
        <v>8</v>
      </c>
      <c r="B62" s="100" t="s">
        <v>115</v>
      </c>
      <c r="C62" s="96" t="s">
        <v>116</v>
      </c>
      <c r="D62" s="20">
        <v>11</v>
      </c>
      <c r="E62" s="1">
        <v>6</v>
      </c>
      <c r="F62" s="1">
        <f t="shared" si="5"/>
        <v>25.5</v>
      </c>
      <c r="G62" s="22"/>
      <c r="H62" s="1">
        <f t="shared" si="6"/>
      </c>
      <c r="I62" s="12">
        <f t="shared" si="4"/>
        <v>25.5</v>
      </c>
    </row>
    <row r="63" spans="1:9" ht="24.75">
      <c r="A63" s="102">
        <f t="shared" si="7"/>
        <v>9</v>
      </c>
      <c r="B63" s="100" t="s">
        <v>117</v>
      </c>
      <c r="C63" s="96" t="s">
        <v>55</v>
      </c>
      <c r="D63" s="34">
        <v>12.25</v>
      </c>
      <c r="E63" s="35">
        <v>5.5</v>
      </c>
      <c r="F63" s="1">
        <f t="shared" si="5"/>
        <v>26.625</v>
      </c>
      <c r="G63" s="1"/>
      <c r="H63" s="1">
        <f t="shared" si="6"/>
      </c>
      <c r="I63" s="12">
        <f t="shared" si="4"/>
        <v>26.625</v>
      </c>
    </row>
    <row r="64" spans="1:9" ht="24.75">
      <c r="A64" s="102">
        <f t="shared" si="7"/>
        <v>10</v>
      </c>
      <c r="B64" s="100" t="s">
        <v>118</v>
      </c>
      <c r="C64" s="96" t="s">
        <v>119</v>
      </c>
      <c r="D64" s="34">
        <v>10</v>
      </c>
      <c r="E64" s="35"/>
      <c r="F64" s="1">
        <f t="shared" si="5"/>
        <v>15</v>
      </c>
      <c r="G64" s="1"/>
      <c r="H64" s="1">
        <f t="shared" si="6"/>
      </c>
      <c r="I64" s="12">
        <f t="shared" si="4"/>
        <v>15</v>
      </c>
    </row>
    <row r="65" spans="1:9" ht="24.75">
      <c r="A65" s="102">
        <f t="shared" si="7"/>
        <v>11</v>
      </c>
      <c r="B65" s="100" t="s">
        <v>120</v>
      </c>
      <c r="C65" s="96" t="s">
        <v>49</v>
      </c>
      <c r="D65" s="34">
        <v>14.75</v>
      </c>
      <c r="E65" s="35">
        <v>13</v>
      </c>
      <c r="F65" s="1">
        <f t="shared" si="5"/>
        <v>41.625</v>
      </c>
      <c r="G65" s="1"/>
      <c r="H65" s="1">
        <f t="shared" si="6"/>
      </c>
      <c r="I65" s="12">
        <f t="shared" si="4"/>
        <v>41.625</v>
      </c>
    </row>
    <row r="66" spans="1:9" ht="24.75">
      <c r="A66" s="102">
        <f t="shared" si="7"/>
        <v>12</v>
      </c>
      <c r="B66" s="100" t="s">
        <v>121</v>
      </c>
      <c r="C66" s="96" t="s">
        <v>122</v>
      </c>
      <c r="D66" s="34">
        <v>16.25</v>
      </c>
      <c r="E66" s="35">
        <v>13.75</v>
      </c>
      <c r="F66" s="1">
        <f t="shared" si="5"/>
        <v>45</v>
      </c>
      <c r="G66" s="1"/>
      <c r="H66" s="1">
        <f t="shared" si="6"/>
      </c>
      <c r="I66" s="12">
        <f t="shared" si="4"/>
        <v>45</v>
      </c>
    </row>
    <row r="67" spans="1:9" ht="24.75">
      <c r="A67" s="102">
        <f t="shared" si="7"/>
        <v>13</v>
      </c>
      <c r="B67" s="100" t="s">
        <v>123</v>
      </c>
      <c r="C67" s="96" t="s">
        <v>124</v>
      </c>
      <c r="D67" s="34">
        <v>13.25</v>
      </c>
      <c r="E67" s="35">
        <v>7.5</v>
      </c>
      <c r="F67" s="1">
        <f t="shared" si="5"/>
        <v>31.125</v>
      </c>
      <c r="G67" s="1"/>
      <c r="H67" s="1">
        <f t="shared" si="6"/>
      </c>
      <c r="I67" s="12">
        <f t="shared" si="4"/>
        <v>31.125</v>
      </c>
    </row>
    <row r="68" spans="1:9" ht="24.75">
      <c r="A68" s="102">
        <f t="shared" si="7"/>
        <v>14</v>
      </c>
      <c r="B68" s="100" t="s">
        <v>125</v>
      </c>
      <c r="C68" s="96" t="s">
        <v>126</v>
      </c>
      <c r="D68" s="34">
        <v>14.75</v>
      </c>
      <c r="E68" s="35">
        <v>14.75</v>
      </c>
      <c r="F68" s="1">
        <f t="shared" si="5"/>
        <v>44.25</v>
      </c>
      <c r="G68" s="1"/>
      <c r="H68" s="1">
        <f t="shared" si="6"/>
      </c>
      <c r="I68" s="12">
        <f t="shared" si="4"/>
        <v>44.25</v>
      </c>
    </row>
    <row r="69" spans="1:9" ht="24.75">
      <c r="A69" s="102">
        <f t="shared" si="7"/>
        <v>15</v>
      </c>
      <c r="B69" s="100" t="s">
        <v>127</v>
      </c>
      <c r="C69" s="96" t="s">
        <v>128</v>
      </c>
      <c r="D69" s="34">
        <v>14.25</v>
      </c>
      <c r="E69" s="35">
        <v>11.5</v>
      </c>
      <c r="F69" s="1">
        <f t="shared" si="5"/>
        <v>38.625</v>
      </c>
      <c r="G69" s="1"/>
      <c r="H69" s="1">
        <f t="shared" si="6"/>
      </c>
      <c r="I69" s="12">
        <f t="shared" si="4"/>
        <v>38.625</v>
      </c>
    </row>
    <row r="70" spans="1:9" ht="24.75">
      <c r="A70" s="102">
        <f t="shared" si="7"/>
        <v>16</v>
      </c>
      <c r="B70" s="100" t="s">
        <v>129</v>
      </c>
      <c r="C70" s="96" t="s">
        <v>130</v>
      </c>
      <c r="D70" s="34">
        <v>13</v>
      </c>
      <c r="E70" s="35">
        <v>9.5</v>
      </c>
      <c r="F70" s="1">
        <f t="shared" si="5"/>
        <v>33.75</v>
      </c>
      <c r="G70" s="1"/>
      <c r="H70" s="1">
        <f t="shared" si="6"/>
      </c>
      <c r="I70" s="12">
        <v>41.5</v>
      </c>
    </row>
    <row r="71" spans="1:9" ht="24.75">
      <c r="A71" s="102">
        <f t="shared" si="7"/>
        <v>17</v>
      </c>
      <c r="B71" s="100" t="s">
        <v>131</v>
      </c>
      <c r="C71" s="96" t="s">
        <v>132</v>
      </c>
      <c r="D71" s="34">
        <v>16.5</v>
      </c>
      <c r="E71" s="35">
        <v>10.75</v>
      </c>
      <c r="F71" s="1">
        <f t="shared" si="5"/>
        <v>40.875</v>
      </c>
      <c r="G71" s="1"/>
      <c r="H71" s="1">
        <f t="shared" si="6"/>
      </c>
      <c r="I71" s="12">
        <f t="shared" si="4"/>
        <v>40.875</v>
      </c>
    </row>
    <row r="72" spans="1:9" ht="24.75">
      <c r="A72" s="102">
        <f t="shared" si="7"/>
        <v>18</v>
      </c>
      <c r="B72" s="100" t="s">
        <v>133</v>
      </c>
      <c r="C72" s="96" t="s">
        <v>134</v>
      </c>
      <c r="D72" s="34">
        <v>14.5</v>
      </c>
      <c r="E72" s="35">
        <v>7.25</v>
      </c>
      <c r="F72" s="1">
        <f t="shared" si="5"/>
        <v>32.625</v>
      </c>
      <c r="G72" s="1"/>
      <c r="H72" s="1">
        <f t="shared" si="6"/>
      </c>
      <c r="I72" s="12">
        <f t="shared" si="4"/>
        <v>32.625</v>
      </c>
    </row>
    <row r="73" spans="1:9" ht="24.75">
      <c r="A73" s="102">
        <f t="shared" si="7"/>
        <v>19</v>
      </c>
      <c r="B73" s="100" t="s">
        <v>135</v>
      </c>
      <c r="C73" s="96" t="s">
        <v>136</v>
      </c>
      <c r="D73" s="34">
        <v>11.5</v>
      </c>
      <c r="E73" s="35">
        <v>13.75</v>
      </c>
      <c r="F73" s="1">
        <f t="shared" si="5"/>
        <v>37.875</v>
      </c>
      <c r="G73" s="1"/>
      <c r="H73" s="1">
        <f t="shared" si="6"/>
      </c>
      <c r="I73" s="12">
        <f t="shared" si="4"/>
        <v>37.875</v>
      </c>
    </row>
    <row r="74" spans="1:9" ht="24.75">
      <c r="A74" s="102">
        <f t="shared" si="7"/>
        <v>20</v>
      </c>
      <c r="B74" s="100" t="s">
        <v>137</v>
      </c>
      <c r="C74" s="96" t="s">
        <v>138</v>
      </c>
      <c r="D74" s="34">
        <v>10.5</v>
      </c>
      <c r="E74" s="35">
        <v>11</v>
      </c>
      <c r="F74" s="1">
        <f t="shared" si="5"/>
        <v>32.25</v>
      </c>
      <c r="G74" s="1"/>
      <c r="H74" s="1">
        <f t="shared" si="6"/>
      </c>
      <c r="I74" s="12">
        <f t="shared" si="4"/>
        <v>32.25</v>
      </c>
    </row>
    <row r="75" spans="1:9" ht="24.75">
      <c r="A75" s="102">
        <f t="shared" si="7"/>
        <v>21</v>
      </c>
      <c r="B75" s="100" t="s">
        <v>139</v>
      </c>
      <c r="C75" s="96" t="s">
        <v>126</v>
      </c>
      <c r="D75" s="34">
        <v>10.5</v>
      </c>
      <c r="E75" s="35">
        <v>5.5</v>
      </c>
      <c r="F75" s="1">
        <f t="shared" si="5"/>
        <v>24</v>
      </c>
      <c r="G75" s="1"/>
      <c r="H75" s="1">
        <f t="shared" si="6"/>
      </c>
      <c r="I75" s="12">
        <f t="shared" si="4"/>
        <v>24</v>
      </c>
    </row>
    <row r="76" spans="1:9" ht="24.75">
      <c r="A76" s="102">
        <f t="shared" si="7"/>
        <v>22</v>
      </c>
      <c r="B76" s="100" t="s">
        <v>140</v>
      </c>
      <c r="C76" s="96" t="s">
        <v>141</v>
      </c>
      <c r="D76" s="34">
        <v>11.5</v>
      </c>
      <c r="E76" s="35">
        <v>10.25</v>
      </c>
      <c r="F76" s="1">
        <f t="shared" si="5"/>
        <v>32.625</v>
      </c>
      <c r="G76" s="1"/>
      <c r="H76" s="1">
        <f t="shared" si="6"/>
      </c>
      <c r="I76" s="12">
        <f t="shared" si="4"/>
        <v>32.625</v>
      </c>
    </row>
    <row r="77" spans="1:9" ht="24.75">
      <c r="A77" s="102">
        <f t="shared" si="7"/>
        <v>23</v>
      </c>
      <c r="B77" s="100" t="s">
        <v>142</v>
      </c>
      <c r="C77" s="96" t="s">
        <v>143</v>
      </c>
      <c r="D77" s="34">
        <v>15.75</v>
      </c>
      <c r="E77" s="35">
        <v>12.5</v>
      </c>
      <c r="F77" s="1">
        <f t="shared" si="5"/>
        <v>42.375</v>
      </c>
      <c r="G77" s="1"/>
      <c r="H77" s="1">
        <f t="shared" si="6"/>
      </c>
      <c r="I77" s="12">
        <f t="shared" si="4"/>
        <v>42.375</v>
      </c>
    </row>
    <row r="78" spans="1:9" ht="24.75">
      <c r="A78" s="102">
        <f t="shared" si="7"/>
        <v>24</v>
      </c>
      <c r="B78" s="100" t="s">
        <v>144</v>
      </c>
      <c r="C78" s="96" t="s">
        <v>145</v>
      </c>
      <c r="D78" s="34"/>
      <c r="E78" s="35"/>
      <c r="F78" s="1">
        <f t="shared" si="5"/>
        <v>0</v>
      </c>
      <c r="G78" s="1"/>
      <c r="H78" s="1">
        <f t="shared" si="6"/>
      </c>
      <c r="I78" s="12">
        <f t="shared" si="4"/>
        <v>0</v>
      </c>
    </row>
    <row r="79" spans="1:9" ht="24.75">
      <c r="A79" s="102">
        <f t="shared" si="7"/>
        <v>25</v>
      </c>
      <c r="B79" s="100" t="s">
        <v>87</v>
      </c>
      <c r="C79" s="96" t="s">
        <v>146</v>
      </c>
      <c r="D79" s="34">
        <v>13.5</v>
      </c>
      <c r="E79" s="35">
        <v>10.75</v>
      </c>
      <c r="F79" s="1">
        <f t="shared" si="5"/>
        <v>36.375</v>
      </c>
      <c r="G79" s="1"/>
      <c r="H79" s="1">
        <f t="shared" si="6"/>
      </c>
      <c r="I79" s="12">
        <f t="shared" si="4"/>
        <v>36.375</v>
      </c>
    </row>
    <row r="80" spans="1:9" ht="24.75">
      <c r="A80" s="102">
        <f t="shared" si="7"/>
        <v>26</v>
      </c>
      <c r="B80" s="100" t="s">
        <v>147</v>
      </c>
      <c r="C80" s="96" t="s">
        <v>148</v>
      </c>
      <c r="D80" s="34">
        <v>10.5</v>
      </c>
      <c r="E80" s="35">
        <v>6</v>
      </c>
      <c r="F80" s="1">
        <f t="shared" si="5"/>
        <v>24.75</v>
      </c>
      <c r="G80" s="1"/>
      <c r="H80" s="1">
        <f t="shared" si="6"/>
      </c>
      <c r="I80" s="12">
        <f t="shared" si="4"/>
        <v>24.75</v>
      </c>
    </row>
    <row r="81" spans="1:9" ht="24.75">
      <c r="A81" s="102">
        <f t="shared" si="7"/>
        <v>27</v>
      </c>
      <c r="B81" s="100" t="s">
        <v>149</v>
      </c>
      <c r="C81" s="96" t="s">
        <v>150</v>
      </c>
      <c r="D81" s="20">
        <v>12.25</v>
      </c>
      <c r="E81" s="1">
        <v>6.5</v>
      </c>
      <c r="F81" s="1">
        <f t="shared" si="5"/>
        <v>28.125</v>
      </c>
      <c r="G81" s="1"/>
      <c r="H81" s="1">
        <f t="shared" si="6"/>
      </c>
      <c r="I81" s="12">
        <f t="shared" si="4"/>
        <v>28.125</v>
      </c>
    </row>
    <row r="82" spans="1:9" ht="24.75">
      <c r="A82" s="102">
        <f t="shared" si="7"/>
        <v>28</v>
      </c>
      <c r="B82" s="100" t="s">
        <v>151</v>
      </c>
      <c r="C82" s="96" t="s">
        <v>152</v>
      </c>
      <c r="D82" s="20">
        <v>14</v>
      </c>
      <c r="E82" s="1">
        <v>12.75</v>
      </c>
      <c r="F82" s="1">
        <f t="shared" si="5"/>
        <v>40.125</v>
      </c>
      <c r="G82" s="40"/>
      <c r="H82" s="1">
        <f t="shared" si="6"/>
      </c>
      <c r="I82" s="12">
        <v>44.75</v>
      </c>
    </row>
    <row r="83" spans="1:9" ht="24.75">
      <c r="A83" s="102">
        <f t="shared" si="7"/>
        <v>29</v>
      </c>
      <c r="B83" s="100" t="s">
        <v>153</v>
      </c>
      <c r="C83" s="96" t="s">
        <v>154</v>
      </c>
      <c r="D83" s="41">
        <v>14.25</v>
      </c>
      <c r="E83" s="24">
        <v>16.75</v>
      </c>
      <c r="F83" s="1">
        <f t="shared" si="5"/>
        <v>46.5</v>
      </c>
      <c r="G83" s="40"/>
      <c r="H83" s="1">
        <f t="shared" si="6"/>
      </c>
      <c r="I83" s="12">
        <f t="shared" si="4"/>
        <v>46.5</v>
      </c>
    </row>
    <row r="84" spans="1:9" ht="24.75">
      <c r="A84" s="102">
        <f t="shared" si="7"/>
        <v>30</v>
      </c>
      <c r="B84" s="100" t="s">
        <v>155</v>
      </c>
      <c r="C84" s="96" t="s">
        <v>143</v>
      </c>
      <c r="D84" s="41">
        <v>14.5</v>
      </c>
      <c r="E84" s="24">
        <v>7.5</v>
      </c>
      <c r="F84" s="1">
        <f t="shared" si="5"/>
        <v>33</v>
      </c>
      <c r="G84" s="24"/>
      <c r="H84" s="1">
        <f t="shared" si="6"/>
      </c>
      <c r="I84" s="12">
        <f t="shared" si="4"/>
        <v>33</v>
      </c>
    </row>
    <row r="85" spans="1:9" ht="25.5" thickBot="1">
      <c r="A85" s="103">
        <f t="shared" si="7"/>
        <v>31</v>
      </c>
      <c r="B85" s="101" t="s">
        <v>156</v>
      </c>
      <c r="C85" s="98" t="s">
        <v>157</v>
      </c>
      <c r="D85" s="63">
        <v>12</v>
      </c>
      <c r="E85" s="47">
        <v>8</v>
      </c>
      <c r="F85" s="47">
        <f t="shared" si="5"/>
        <v>30</v>
      </c>
      <c r="G85" s="47"/>
      <c r="H85" s="47">
        <f t="shared" si="6"/>
      </c>
      <c r="I85" s="48">
        <f t="shared" si="4"/>
        <v>30</v>
      </c>
    </row>
    <row r="86" spans="1:9" ht="21" thickBot="1">
      <c r="A86" s="6"/>
      <c r="B86" s="6"/>
      <c r="C86" s="9"/>
      <c r="D86" s="2"/>
      <c r="E86" s="2"/>
      <c r="F86" s="2"/>
      <c r="G86" s="7"/>
      <c r="H86" s="4"/>
      <c r="I86" s="2"/>
    </row>
    <row r="87" spans="1:9" ht="22.5" thickBot="1">
      <c r="A87" s="6"/>
      <c r="B87" s="6"/>
      <c r="C87" s="157" t="s">
        <v>164</v>
      </c>
      <c r="D87" s="158"/>
      <c r="E87" s="158"/>
      <c r="F87" s="158"/>
      <c r="G87" s="158"/>
      <c r="H87" s="159"/>
      <c r="I87" s="2"/>
    </row>
    <row r="88" spans="1:9" ht="20.25">
      <c r="A88" s="6"/>
      <c r="B88" s="6"/>
      <c r="C88" s="9"/>
      <c r="D88" s="2"/>
      <c r="E88" s="2"/>
      <c r="F88" s="2"/>
      <c r="G88" s="7"/>
      <c r="H88" s="4"/>
      <c r="I88" s="2"/>
    </row>
    <row r="89" spans="1:9" ht="16.5">
      <c r="A89" s="5"/>
      <c r="B89" s="5"/>
      <c r="F89" s="3"/>
      <c r="G89" s="5"/>
      <c r="H89" s="5"/>
      <c r="I89" s="3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</sheetData>
  <sheetProtection/>
  <mergeCells count="18">
    <mergeCell ref="A45:D45"/>
    <mergeCell ref="G45:I45"/>
    <mergeCell ref="A1:D1"/>
    <mergeCell ref="G1:I1"/>
    <mergeCell ref="A2:D2"/>
    <mergeCell ref="G2:I2"/>
    <mergeCell ref="C4:H4"/>
    <mergeCell ref="D6:G6"/>
    <mergeCell ref="C47:H47"/>
    <mergeCell ref="D49:G49"/>
    <mergeCell ref="C51:H51"/>
    <mergeCell ref="D52:F52"/>
    <mergeCell ref="C87:H87"/>
    <mergeCell ref="C8:H8"/>
    <mergeCell ref="D9:F9"/>
    <mergeCell ref="C43:H43"/>
    <mergeCell ref="A44:D44"/>
    <mergeCell ref="G44:I44"/>
  </mergeCells>
  <printOptions horizontalCentered="1"/>
  <pageMargins left="0.1968503937007874" right="0.1968503937007874" top="0.8267716535433072" bottom="0.6299212598425197" header="0.4724409448818898" footer="0.6299212598425197"/>
  <pageSetup horizontalDpi="600" verticalDpi="600" orientation="portrait" paperSize="9" scale="71" r:id="rId1"/>
  <headerFooter alignWithMargins="0">
    <oddHeader>&amp;C
&amp;"Comic Sans MS,Gras"&amp;12
  &amp;R&amp;"Comic Sans MS,Gras"&amp;12
</oddHeader>
  </headerFooter>
  <rowBreaks count="2" manualBreakCount="2">
    <brk id="43" max="8" man="1"/>
    <brk id="8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3"/>
  <sheetViews>
    <sheetView rightToLeft="1" view="pageBreakPreview" zoomScaleSheetLayoutView="100" zoomScalePageLayoutView="0" workbookViewId="0" topLeftCell="A17">
      <selection activeCell="I70" sqref="I70"/>
    </sheetView>
  </sheetViews>
  <sheetFormatPr defaultColWidth="11.421875" defaultRowHeight="12.75"/>
  <cols>
    <col min="1" max="1" width="4.140625" style="3" customWidth="1"/>
    <col min="2" max="2" width="16.28125" style="3" customWidth="1"/>
    <col min="3" max="3" width="18.1406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12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51" t="s">
        <v>161</v>
      </c>
      <c r="D4" s="152"/>
      <c r="E4" s="152"/>
      <c r="F4" s="152"/>
      <c r="G4" s="152"/>
      <c r="H4" s="153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54" t="s">
        <v>43</v>
      </c>
      <c r="E6" s="155"/>
      <c r="F6" s="155"/>
      <c r="G6" s="156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7" t="s">
        <v>165</v>
      </c>
      <c r="D8" s="158"/>
      <c r="E8" s="158"/>
      <c r="F8" s="158"/>
      <c r="G8" s="158"/>
      <c r="H8" s="159"/>
      <c r="I8" s="3"/>
    </row>
    <row r="9" spans="1:9" ht="24" customHeight="1" thickBot="1">
      <c r="A9" s="5"/>
      <c r="B9" s="5"/>
      <c r="C9" s="26"/>
      <c r="D9" s="160" t="s">
        <v>16</v>
      </c>
      <c r="E9" s="161"/>
      <c r="F9" s="162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37</v>
      </c>
      <c r="B11" s="87" t="s">
        <v>46</v>
      </c>
      <c r="C11" s="87" t="s">
        <v>47</v>
      </c>
      <c r="D11" s="27" t="s">
        <v>5</v>
      </c>
      <c r="E11" s="27" t="s">
        <v>17</v>
      </c>
      <c r="F11" s="27" t="s">
        <v>33</v>
      </c>
      <c r="G11" s="27" t="s">
        <v>6</v>
      </c>
      <c r="H11" s="28" t="s">
        <v>34</v>
      </c>
      <c r="I11" s="29" t="s">
        <v>1</v>
      </c>
    </row>
    <row r="12" spans="1:9" ht="24" customHeight="1">
      <c r="A12" s="88">
        <v>1</v>
      </c>
      <c r="B12" s="93" t="s">
        <v>48</v>
      </c>
      <c r="C12" s="94" t="s">
        <v>49</v>
      </c>
      <c r="D12" s="59">
        <v>16.5</v>
      </c>
      <c r="E12" s="31">
        <v>7.5</v>
      </c>
      <c r="F12" s="31">
        <f>3*(D12+E12)/2</f>
        <v>36</v>
      </c>
      <c r="G12" s="30"/>
      <c r="H12" s="31">
        <f>IF(G12="","",3*(D12+G12)/2)</f>
      </c>
      <c r="I12" s="46">
        <f aca="true" t="shared" si="0" ref="I12:I41">IF(H12="",F12,IF(H12&gt;F12,H12,F12))</f>
        <v>36</v>
      </c>
    </row>
    <row r="13" spans="1:9" ht="24" customHeight="1">
      <c r="A13" s="89">
        <f>A12+1</f>
        <v>2</v>
      </c>
      <c r="B13" s="95" t="s">
        <v>50</v>
      </c>
      <c r="C13" s="96" t="s">
        <v>51</v>
      </c>
      <c r="D13" s="34">
        <v>10</v>
      </c>
      <c r="E13" s="35">
        <v>11</v>
      </c>
      <c r="F13" s="1">
        <f aca="true" t="shared" si="1" ref="F13:F41">3*(D13+E13)/2</f>
        <v>31.5</v>
      </c>
      <c r="G13" s="1"/>
      <c r="H13" s="1">
        <f aca="true" t="shared" si="2" ref="H13:H41">IF(G13="","",3*(D13+G13)/2)</f>
      </c>
      <c r="I13" s="12">
        <f t="shared" si="0"/>
        <v>31.5</v>
      </c>
    </row>
    <row r="14" spans="1:9" ht="24" customHeight="1">
      <c r="A14" s="89">
        <f aca="true" t="shared" si="3" ref="A14:A41">A13+1</f>
        <v>3</v>
      </c>
      <c r="B14" s="95" t="s">
        <v>52</v>
      </c>
      <c r="C14" s="96" t="s">
        <v>53</v>
      </c>
      <c r="D14" s="34">
        <v>15.5</v>
      </c>
      <c r="E14" s="35">
        <v>13.5</v>
      </c>
      <c r="F14" s="1">
        <f t="shared" si="1"/>
        <v>43.5</v>
      </c>
      <c r="G14" s="1"/>
      <c r="H14" s="1">
        <f t="shared" si="2"/>
      </c>
      <c r="I14" s="12">
        <f t="shared" si="0"/>
        <v>43.5</v>
      </c>
    </row>
    <row r="15" spans="1:9" ht="24" customHeight="1">
      <c r="A15" s="90">
        <f t="shared" si="3"/>
        <v>4</v>
      </c>
      <c r="B15" s="95" t="s">
        <v>54</v>
      </c>
      <c r="C15" s="96" t="s">
        <v>55</v>
      </c>
      <c r="D15" s="34">
        <v>11</v>
      </c>
      <c r="E15" s="35">
        <v>9</v>
      </c>
      <c r="F15" s="1">
        <f t="shared" si="1"/>
        <v>30</v>
      </c>
      <c r="G15" s="1"/>
      <c r="H15" s="1">
        <f t="shared" si="2"/>
      </c>
      <c r="I15" s="12">
        <f t="shared" si="0"/>
        <v>30</v>
      </c>
    </row>
    <row r="16" spans="1:9" ht="24" customHeight="1">
      <c r="A16" s="91">
        <f t="shared" si="3"/>
        <v>5</v>
      </c>
      <c r="B16" s="95" t="s">
        <v>56</v>
      </c>
      <c r="C16" s="96" t="s">
        <v>57</v>
      </c>
      <c r="D16" s="20">
        <v>10.5</v>
      </c>
      <c r="E16" s="1">
        <v>11.5</v>
      </c>
      <c r="F16" s="1">
        <f t="shared" si="1"/>
        <v>33</v>
      </c>
      <c r="G16" s="22"/>
      <c r="H16" s="1">
        <f t="shared" si="2"/>
      </c>
      <c r="I16" s="12">
        <f t="shared" si="0"/>
        <v>33</v>
      </c>
    </row>
    <row r="17" spans="1:9" ht="24" customHeight="1">
      <c r="A17" s="89">
        <f t="shared" si="3"/>
        <v>6</v>
      </c>
      <c r="B17" s="95" t="s">
        <v>58</v>
      </c>
      <c r="C17" s="96" t="s">
        <v>59</v>
      </c>
      <c r="D17" s="34">
        <v>11</v>
      </c>
      <c r="E17" s="35">
        <v>10</v>
      </c>
      <c r="F17" s="1">
        <f t="shared" si="1"/>
        <v>31.5</v>
      </c>
      <c r="G17" s="1"/>
      <c r="H17" s="1">
        <f t="shared" si="2"/>
      </c>
      <c r="I17" s="12">
        <f t="shared" si="0"/>
        <v>31.5</v>
      </c>
    </row>
    <row r="18" spans="1:9" ht="24" customHeight="1">
      <c r="A18" s="90">
        <f t="shared" si="3"/>
        <v>7</v>
      </c>
      <c r="B18" s="95" t="s">
        <v>60</v>
      </c>
      <c r="C18" s="96" t="s">
        <v>61</v>
      </c>
      <c r="D18" s="34">
        <v>11</v>
      </c>
      <c r="E18" s="35">
        <v>10</v>
      </c>
      <c r="F18" s="1">
        <f t="shared" si="1"/>
        <v>31.5</v>
      </c>
      <c r="G18" s="1"/>
      <c r="H18" s="1">
        <f t="shared" si="2"/>
      </c>
      <c r="I18" s="12">
        <f t="shared" si="0"/>
        <v>31.5</v>
      </c>
    </row>
    <row r="19" spans="1:9" ht="24" customHeight="1">
      <c r="A19" s="91">
        <f t="shared" si="3"/>
        <v>8</v>
      </c>
      <c r="B19" s="95" t="s">
        <v>62</v>
      </c>
      <c r="C19" s="96" t="s">
        <v>63</v>
      </c>
      <c r="D19" s="20">
        <v>16.5</v>
      </c>
      <c r="E19" s="1">
        <v>13</v>
      </c>
      <c r="F19" s="1">
        <f t="shared" si="1"/>
        <v>44.25</v>
      </c>
      <c r="G19" s="22"/>
      <c r="H19" s="1">
        <f t="shared" si="2"/>
      </c>
      <c r="I19" s="12">
        <f t="shared" si="0"/>
        <v>44.25</v>
      </c>
    </row>
    <row r="20" spans="1:9" ht="24" customHeight="1">
      <c r="A20" s="89">
        <f t="shared" si="3"/>
        <v>9</v>
      </c>
      <c r="B20" s="95" t="s">
        <v>64</v>
      </c>
      <c r="C20" s="96" t="s">
        <v>65</v>
      </c>
      <c r="D20" s="34">
        <v>10.5</v>
      </c>
      <c r="E20" s="35">
        <v>13.5</v>
      </c>
      <c r="F20" s="1">
        <f t="shared" si="1"/>
        <v>36</v>
      </c>
      <c r="G20" s="1"/>
      <c r="H20" s="1">
        <f t="shared" si="2"/>
      </c>
      <c r="I20" s="12">
        <f t="shared" si="0"/>
        <v>36</v>
      </c>
    </row>
    <row r="21" spans="1:9" ht="24" customHeight="1">
      <c r="A21" s="89">
        <f t="shared" si="3"/>
        <v>10</v>
      </c>
      <c r="B21" s="95" t="s">
        <v>66</v>
      </c>
      <c r="C21" s="96" t="s">
        <v>63</v>
      </c>
      <c r="D21" s="34">
        <v>10</v>
      </c>
      <c r="E21" s="35">
        <v>10</v>
      </c>
      <c r="F21" s="1">
        <f t="shared" si="1"/>
        <v>30</v>
      </c>
      <c r="G21" s="1"/>
      <c r="H21" s="1">
        <f t="shared" si="2"/>
      </c>
      <c r="I21" s="12">
        <f t="shared" si="0"/>
        <v>30</v>
      </c>
    </row>
    <row r="22" spans="1:9" ht="24" customHeight="1">
      <c r="A22" s="89">
        <f t="shared" si="3"/>
        <v>11</v>
      </c>
      <c r="B22" s="95" t="s">
        <v>67</v>
      </c>
      <c r="C22" s="96" t="s">
        <v>68</v>
      </c>
      <c r="D22" s="34">
        <v>14.5</v>
      </c>
      <c r="E22" s="35">
        <v>15.5</v>
      </c>
      <c r="F22" s="1">
        <f t="shared" si="1"/>
        <v>45</v>
      </c>
      <c r="G22" s="1"/>
      <c r="H22" s="1">
        <f t="shared" si="2"/>
      </c>
      <c r="I22" s="12">
        <f t="shared" si="0"/>
        <v>45</v>
      </c>
    </row>
    <row r="23" spans="1:9" ht="24" customHeight="1">
      <c r="A23" s="89">
        <f t="shared" si="3"/>
        <v>12</v>
      </c>
      <c r="B23" s="95" t="s">
        <v>69</v>
      </c>
      <c r="C23" s="96" t="s">
        <v>70</v>
      </c>
      <c r="D23" s="34"/>
      <c r="E23" s="35"/>
      <c r="F23" s="1">
        <f t="shared" si="1"/>
        <v>0</v>
      </c>
      <c r="G23" s="1"/>
      <c r="H23" s="1">
        <f t="shared" si="2"/>
      </c>
      <c r="I23" s="12">
        <f t="shared" si="0"/>
        <v>0</v>
      </c>
    </row>
    <row r="24" spans="1:9" ht="24" customHeight="1">
      <c r="A24" s="89">
        <f t="shared" si="3"/>
        <v>13</v>
      </c>
      <c r="B24" s="95" t="s">
        <v>71</v>
      </c>
      <c r="C24" s="96" t="s">
        <v>65</v>
      </c>
      <c r="D24" s="34">
        <v>11.5</v>
      </c>
      <c r="E24" s="35">
        <v>14</v>
      </c>
      <c r="F24" s="1">
        <f t="shared" si="1"/>
        <v>38.25</v>
      </c>
      <c r="G24" s="1"/>
      <c r="H24" s="1">
        <f t="shared" si="2"/>
      </c>
      <c r="I24" s="12">
        <f t="shared" si="0"/>
        <v>38.25</v>
      </c>
    </row>
    <row r="25" spans="1:9" ht="24" customHeight="1">
      <c r="A25" s="89">
        <f t="shared" si="3"/>
        <v>14</v>
      </c>
      <c r="B25" s="95" t="s">
        <v>72</v>
      </c>
      <c r="C25" s="96" t="s">
        <v>61</v>
      </c>
      <c r="D25" s="34">
        <v>10</v>
      </c>
      <c r="E25" s="35">
        <v>9.5</v>
      </c>
      <c r="F25" s="1">
        <f t="shared" si="1"/>
        <v>29.25</v>
      </c>
      <c r="G25" s="1"/>
      <c r="H25" s="1">
        <f t="shared" si="2"/>
      </c>
      <c r="I25" s="12">
        <f t="shared" si="0"/>
        <v>29.25</v>
      </c>
    </row>
    <row r="26" spans="1:9" ht="24" customHeight="1">
      <c r="A26" s="89">
        <f t="shared" si="3"/>
        <v>15</v>
      </c>
      <c r="B26" s="95" t="s">
        <v>73</v>
      </c>
      <c r="C26" s="96" t="s">
        <v>74</v>
      </c>
      <c r="D26" s="34">
        <v>8</v>
      </c>
      <c r="E26" s="35">
        <v>11</v>
      </c>
      <c r="F26" s="1">
        <f t="shared" si="1"/>
        <v>28.5</v>
      </c>
      <c r="G26" s="1"/>
      <c r="H26" s="1">
        <f t="shared" si="2"/>
      </c>
      <c r="I26" s="12">
        <f t="shared" si="0"/>
        <v>28.5</v>
      </c>
    </row>
    <row r="27" spans="1:9" ht="24" customHeight="1">
      <c r="A27" s="89">
        <f t="shared" si="3"/>
        <v>16</v>
      </c>
      <c r="B27" s="95" t="s">
        <v>75</v>
      </c>
      <c r="C27" s="96" t="s">
        <v>76</v>
      </c>
      <c r="D27" s="34"/>
      <c r="E27" s="35"/>
      <c r="F27" s="1">
        <f t="shared" si="1"/>
        <v>0</v>
      </c>
      <c r="G27" s="1"/>
      <c r="H27" s="1">
        <f t="shared" si="2"/>
      </c>
      <c r="I27" s="12">
        <f t="shared" si="0"/>
        <v>0</v>
      </c>
    </row>
    <row r="28" spans="1:9" ht="24" customHeight="1">
      <c r="A28" s="89">
        <f t="shared" si="3"/>
        <v>17</v>
      </c>
      <c r="B28" s="95" t="s">
        <v>77</v>
      </c>
      <c r="C28" s="96" t="s">
        <v>78</v>
      </c>
      <c r="D28" s="34">
        <v>8</v>
      </c>
      <c r="E28" s="35">
        <v>8</v>
      </c>
      <c r="F28" s="1">
        <f t="shared" si="1"/>
        <v>24</v>
      </c>
      <c r="G28" s="1"/>
      <c r="H28" s="1">
        <f t="shared" si="2"/>
      </c>
      <c r="I28" s="12">
        <f t="shared" si="0"/>
        <v>24</v>
      </c>
    </row>
    <row r="29" spans="1:9" ht="24" customHeight="1">
      <c r="A29" s="89">
        <f t="shared" si="3"/>
        <v>18</v>
      </c>
      <c r="B29" s="95" t="s">
        <v>79</v>
      </c>
      <c r="C29" s="96" t="s">
        <v>80</v>
      </c>
      <c r="D29" s="34" t="s">
        <v>201</v>
      </c>
      <c r="E29" s="35" t="s">
        <v>201</v>
      </c>
      <c r="F29" s="1" t="e">
        <f t="shared" si="1"/>
        <v>#VALUE!</v>
      </c>
      <c r="G29" s="1"/>
      <c r="H29" s="1">
        <f t="shared" si="2"/>
      </c>
      <c r="I29" s="12" t="e">
        <f t="shared" si="0"/>
        <v>#VALUE!</v>
      </c>
    </row>
    <row r="30" spans="1:9" ht="24" customHeight="1">
      <c r="A30" s="89">
        <f t="shared" si="3"/>
        <v>19</v>
      </c>
      <c r="B30" s="95" t="s">
        <v>81</v>
      </c>
      <c r="C30" s="96" t="s">
        <v>53</v>
      </c>
      <c r="D30" s="34"/>
      <c r="E30" s="35"/>
      <c r="F30" s="1">
        <f t="shared" si="1"/>
        <v>0</v>
      </c>
      <c r="G30" s="1"/>
      <c r="H30" s="1">
        <f t="shared" si="2"/>
      </c>
      <c r="I30" s="12">
        <f t="shared" si="0"/>
        <v>0</v>
      </c>
    </row>
    <row r="31" spans="1:9" ht="24" customHeight="1">
      <c r="A31" s="89">
        <f t="shared" si="3"/>
        <v>20</v>
      </c>
      <c r="B31" s="95" t="s">
        <v>82</v>
      </c>
      <c r="C31" s="96" t="s">
        <v>83</v>
      </c>
      <c r="D31" s="34">
        <v>11</v>
      </c>
      <c r="E31" s="35">
        <v>5.5</v>
      </c>
      <c r="F31" s="1">
        <f t="shared" si="1"/>
        <v>24.75</v>
      </c>
      <c r="G31" s="1"/>
      <c r="H31" s="1">
        <f t="shared" si="2"/>
      </c>
      <c r="I31" s="12">
        <f t="shared" si="0"/>
        <v>24.75</v>
      </c>
    </row>
    <row r="32" spans="1:9" ht="24" customHeight="1">
      <c r="A32" s="89">
        <f t="shared" si="3"/>
        <v>21</v>
      </c>
      <c r="B32" s="95" t="s">
        <v>84</v>
      </c>
      <c r="C32" s="96" t="s">
        <v>85</v>
      </c>
      <c r="D32" s="34">
        <v>11.5</v>
      </c>
      <c r="E32" s="35">
        <v>8.75</v>
      </c>
      <c r="F32" s="1">
        <f t="shared" si="1"/>
        <v>30.375</v>
      </c>
      <c r="G32" s="1"/>
      <c r="H32" s="1">
        <f t="shared" si="2"/>
      </c>
      <c r="I32" s="12">
        <f t="shared" si="0"/>
        <v>30.375</v>
      </c>
    </row>
    <row r="33" spans="1:9" ht="24" customHeight="1">
      <c r="A33" s="89">
        <f t="shared" si="3"/>
        <v>22</v>
      </c>
      <c r="B33" s="95" t="s">
        <v>86</v>
      </c>
      <c r="C33" s="96" t="s">
        <v>63</v>
      </c>
      <c r="D33" s="34">
        <v>16</v>
      </c>
      <c r="E33" s="35">
        <v>11.75</v>
      </c>
      <c r="F33" s="1">
        <f t="shared" si="1"/>
        <v>41.625</v>
      </c>
      <c r="G33" s="1"/>
      <c r="H33" s="1">
        <f t="shared" si="2"/>
      </c>
      <c r="I33" s="12">
        <f t="shared" si="0"/>
        <v>41.625</v>
      </c>
    </row>
    <row r="34" spans="1:9" ht="24" customHeight="1">
      <c r="A34" s="89">
        <f t="shared" si="3"/>
        <v>23</v>
      </c>
      <c r="B34" s="95" t="s">
        <v>87</v>
      </c>
      <c r="C34" s="96" t="s">
        <v>88</v>
      </c>
      <c r="D34" s="34">
        <v>8</v>
      </c>
      <c r="E34" s="35">
        <v>0</v>
      </c>
      <c r="F34" s="1">
        <f t="shared" si="1"/>
        <v>12</v>
      </c>
      <c r="G34" s="1"/>
      <c r="H34" s="1">
        <f t="shared" si="2"/>
      </c>
      <c r="I34" s="12">
        <f t="shared" si="0"/>
        <v>12</v>
      </c>
    </row>
    <row r="35" spans="1:9" ht="24" customHeight="1">
      <c r="A35" s="89">
        <f t="shared" si="3"/>
        <v>24</v>
      </c>
      <c r="B35" s="95" t="s">
        <v>89</v>
      </c>
      <c r="C35" s="96" t="s">
        <v>90</v>
      </c>
      <c r="D35" s="34">
        <v>10</v>
      </c>
      <c r="E35" s="35">
        <v>1.5</v>
      </c>
      <c r="F35" s="1">
        <f t="shared" si="1"/>
        <v>17.25</v>
      </c>
      <c r="G35" s="1"/>
      <c r="H35" s="1">
        <f t="shared" si="2"/>
      </c>
      <c r="I35" s="12">
        <f t="shared" si="0"/>
        <v>17.25</v>
      </c>
    </row>
    <row r="36" spans="1:9" ht="24" customHeight="1">
      <c r="A36" s="89">
        <f t="shared" si="3"/>
        <v>25</v>
      </c>
      <c r="B36" s="95" t="s">
        <v>91</v>
      </c>
      <c r="C36" s="96" t="s">
        <v>92</v>
      </c>
      <c r="D36" s="34">
        <v>10</v>
      </c>
      <c r="E36" s="35">
        <v>3</v>
      </c>
      <c r="F36" s="1">
        <f t="shared" si="1"/>
        <v>19.5</v>
      </c>
      <c r="G36" s="1"/>
      <c r="H36" s="1">
        <f t="shared" si="2"/>
      </c>
      <c r="I36" s="12">
        <f t="shared" si="0"/>
        <v>19.5</v>
      </c>
    </row>
    <row r="37" spans="1:9" ht="24" customHeight="1">
      <c r="A37" s="89">
        <f t="shared" si="3"/>
        <v>26</v>
      </c>
      <c r="B37" s="95" t="s">
        <v>93</v>
      </c>
      <c r="C37" s="96" t="s">
        <v>94</v>
      </c>
      <c r="D37" s="34">
        <v>16.5</v>
      </c>
      <c r="E37" s="35">
        <v>14.25</v>
      </c>
      <c r="F37" s="1">
        <f t="shared" si="1"/>
        <v>46.125</v>
      </c>
      <c r="G37" s="1"/>
      <c r="H37" s="1">
        <f t="shared" si="2"/>
      </c>
      <c r="I37" s="12">
        <f t="shared" si="0"/>
        <v>46.125</v>
      </c>
    </row>
    <row r="38" spans="1:9" ht="24" customHeight="1">
      <c r="A38" s="89">
        <f t="shared" si="3"/>
        <v>27</v>
      </c>
      <c r="B38" s="95" t="s">
        <v>95</v>
      </c>
      <c r="C38" s="96" t="s">
        <v>63</v>
      </c>
      <c r="D38" s="34">
        <v>15</v>
      </c>
      <c r="E38" s="35">
        <v>10.5</v>
      </c>
      <c r="F38" s="1">
        <f t="shared" si="1"/>
        <v>38.25</v>
      </c>
      <c r="G38" s="1"/>
      <c r="H38" s="1">
        <f t="shared" si="2"/>
      </c>
      <c r="I38" s="12">
        <f t="shared" si="0"/>
        <v>38.25</v>
      </c>
    </row>
    <row r="39" spans="1:9" ht="24" customHeight="1">
      <c r="A39" s="89">
        <f t="shared" si="3"/>
        <v>28</v>
      </c>
      <c r="B39" s="95" t="s">
        <v>96</v>
      </c>
      <c r="C39" s="96" t="s">
        <v>97</v>
      </c>
      <c r="D39" s="20">
        <v>13.5</v>
      </c>
      <c r="E39" s="1">
        <v>6.5</v>
      </c>
      <c r="F39" s="1">
        <f t="shared" si="1"/>
        <v>30</v>
      </c>
      <c r="G39" s="40"/>
      <c r="H39" s="1">
        <f t="shared" si="2"/>
      </c>
      <c r="I39" s="12">
        <f t="shared" si="0"/>
        <v>30</v>
      </c>
    </row>
    <row r="40" spans="1:9" ht="24" customHeight="1">
      <c r="A40" s="89">
        <f t="shared" si="3"/>
        <v>29</v>
      </c>
      <c r="B40" s="95" t="s">
        <v>98</v>
      </c>
      <c r="C40" s="96" t="s">
        <v>99</v>
      </c>
      <c r="D40" s="20">
        <v>8</v>
      </c>
      <c r="E40" s="1">
        <v>1.5</v>
      </c>
      <c r="F40" s="1">
        <f t="shared" si="1"/>
        <v>14.25</v>
      </c>
      <c r="G40" s="40"/>
      <c r="H40" s="1">
        <f t="shared" si="2"/>
      </c>
      <c r="I40" s="12">
        <f t="shared" si="0"/>
        <v>14.25</v>
      </c>
    </row>
    <row r="41" spans="1:9" ht="24" customHeight="1" thickBot="1">
      <c r="A41" s="92">
        <f t="shared" si="3"/>
        <v>30</v>
      </c>
      <c r="B41" s="95" t="s">
        <v>100</v>
      </c>
      <c r="C41" s="96" t="s">
        <v>101</v>
      </c>
      <c r="D41" s="63"/>
      <c r="E41" s="47"/>
      <c r="F41" s="47">
        <f t="shared" si="1"/>
        <v>0</v>
      </c>
      <c r="G41" s="47"/>
      <c r="H41" s="47">
        <f t="shared" si="2"/>
      </c>
      <c r="I41" s="48">
        <f t="shared" si="0"/>
        <v>0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57" t="s">
        <v>166</v>
      </c>
      <c r="D43" s="158"/>
      <c r="E43" s="158"/>
      <c r="F43" s="158"/>
      <c r="G43" s="158"/>
      <c r="H43" s="159"/>
      <c r="I43" s="2"/>
    </row>
    <row r="44" spans="1:9" ht="15" customHeight="1">
      <c r="A44" s="6"/>
      <c r="B44" s="6"/>
      <c r="C44" s="9"/>
      <c r="D44" s="2"/>
      <c r="E44" s="2"/>
      <c r="F44" s="2"/>
      <c r="G44" s="7"/>
      <c r="H44" s="4"/>
      <c r="I44" s="2"/>
    </row>
    <row r="45" spans="1:9" ht="19.5">
      <c r="A45" s="163" t="s">
        <v>2</v>
      </c>
      <c r="B45" s="163"/>
      <c r="C45" s="163"/>
      <c r="D45" s="163"/>
      <c r="E45" s="11"/>
      <c r="F45" s="11"/>
      <c r="G45" s="163" t="s">
        <v>12</v>
      </c>
      <c r="H45" s="163"/>
      <c r="I45" s="163"/>
    </row>
    <row r="46" spans="1:9" ht="19.5">
      <c r="A46" s="163" t="s">
        <v>3</v>
      </c>
      <c r="B46" s="163"/>
      <c r="C46" s="163"/>
      <c r="D46" s="163"/>
      <c r="E46" s="11"/>
      <c r="F46" s="11"/>
      <c r="G46" s="163" t="s">
        <v>4</v>
      </c>
      <c r="H46" s="163"/>
      <c r="I46" s="163"/>
    </row>
    <row r="47" spans="1:9" ht="12.75" customHeight="1" thickBot="1">
      <c r="A47" s="5"/>
      <c r="B47" s="5"/>
      <c r="C47" s="25"/>
      <c r="F47" s="3"/>
      <c r="G47" s="5"/>
      <c r="H47" s="5"/>
      <c r="I47" s="3"/>
    </row>
    <row r="48" spans="1:9" ht="25.5" thickBot="1">
      <c r="A48" s="5"/>
      <c r="B48" s="5"/>
      <c r="C48" s="151" t="s">
        <v>161</v>
      </c>
      <c r="D48" s="152"/>
      <c r="E48" s="152"/>
      <c r="F48" s="152"/>
      <c r="G48" s="152"/>
      <c r="H48" s="153"/>
      <c r="I48" s="3"/>
    </row>
    <row r="49" spans="1:9" ht="7.5" customHeight="1" thickBot="1">
      <c r="A49" s="5"/>
      <c r="B49" s="5"/>
      <c r="F49" s="3"/>
      <c r="G49" s="5"/>
      <c r="H49" s="5"/>
      <c r="I49" s="3"/>
    </row>
    <row r="50" spans="1:9" ht="21" thickBot="1">
      <c r="A50" s="5"/>
      <c r="B50" s="5"/>
      <c r="D50" s="154" t="s">
        <v>43</v>
      </c>
      <c r="E50" s="155"/>
      <c r="F50" s="155"/>
      <c r="G50" s="156"/>
      <c r="H50" s="5"/>
      <c r="I50" s="13"/>
    </row>
    <row r="51" spans="1:9" ht="7.5" customHeight="1" thickBot="1">
      <c r="A51" s="5"/>
      <c r="B51" s="5"/>
      <c r="D51" s="10"/>
      <c r="E51" s="10"/>
      <c r="F51" s="10"/>
      <c r="G51" s="5"/>
      <c r="H51" s="5"/>
      <c r="I51" s="3"/>
    </row>
    <row r="52" spans="1:9" ht="21.75" thickBot="1">
      <c r="A52" s="5"/>
      <c r="B52" s="5"/>
      <c r="C52" s="157" t="s">
        <v>165</v>
      </c>
      <c r="D52" s="158"/>
      <c r="E52" s="158"/>
      <c r="F52" s="158"/>
      <c r="G52" s="158"/>
      <c r="H52" s="159"/>
      <c r="I52" s="3"/>
    </row>
    <row r="53" spans="1:9" ht="21.75" thickBot="1">
      <c r="A53" s="5"/>
      <c r="B53" s="5"/>
      <c r="C53" s="26"/>
      <c r="D53" s="160" t="s">
        <v>20</v>
      </c>
      <c r="E53" s="161"/>
      <c r="F53" s="162"/>
      <c r="G53" s="26"/>
      <c r="H53" s="26"/>
      <c r="I53" s="3"/>
    </row>
    <row r="54" spans="1:9" ht="17.25" thickBot="1">
      <c r="A54" s="5"/>
      <c r="B54" s="5"/>
      <c r="F54" s="3"/>
      <c r="G54" s="5"/>
      <c r="H54" s="5"/>
      <c r="I54" s="3"/>
    </row>
    <row r="55" spans="1:9" ht="62.25" thickBot="1">
      <c r="A55" s="27" t="s">
        <v>37</v>
      </c>
      <c r="B55" s="87" t="s">
        <v>46</v>
      </c>
      <c r="C55" s="87" t="s">
        <v>47</v>
      </c>
      <c r="D55" s="27" t="s">
        <v>5</v>
      </c>
      <c r="E55" s="27" t="s">
        <v>17</v>
      </c>
      <c r="F55" s="27" t="s">
        <v>33</v>
      </c>
      <c r="G55" s="27" t="s">
        <v>6</v>
      </c>
      <c r="H55" s="28" t="s">
        <v>34</v>
      </c>
      <c r="I55" s="29" t="s">
        <v>1</v>
      </c>
    </row>
    <row r="56" spans="1:9" ht="22.5">
      <c r="A56" s="88">
        <v>1</v>
      </c>
      <c r="B56" s="99" t="s">
        <v>102</v>
      </c>
      <c r="C56" s="94" t="s">
        <v>103</v>
      </c>
      <c r="D56" s="59">
        <v>8</v>
      </c>
      <c r="E56" s="31">
        <v>9</v>
      </c>
      <c r="F56" s="31">
        <f>3*(D56+E56)/2</f>
        <v>25.5</v>
      </c>
      <c r="G56" s="30"/>
      <c r="H56" s="31">
        <f>IF(G56="","",3*(D56+G56)/2)</f>
      </c>
      <c r="I56" s="46">
        <f aca="true" t="shared" si="4" ref="I56:I86">IF(H56="",F56,IF(H56&gt;F56,H56,F56))</f>
        <v>25.5</v>
      </c>
    </row>
    <row r="57" spans="1:9" ht="24.75">
      <c r="A57" s="102">
        <f>A56+1</f>
        <v>2</v>
      </c>
      <c r="B57" s="100" t="s">
        <v>104</v>
      </c>
      <c r="C57" s="96" t="s">
        <v>105</v>
      </c>
      <c r="D57" s="34">
        <v>10.5</v>
      </c>
      <c r="E57" s="35">
        <v>10</v>
      </c>
      <c r="F57" s="1">
        <f aca="true" t="shared" si="5" ref="F57:F86">3*(D57+E57)/2</f>
        <v>30.75</v>
      </c>
      <c r="G57" s="1"/>
      <c r="H57" s="1">
        <f aca="true" t="shared" si="6" ref="H57:H86">IF(G57="","",3*(D57+G57)/2)</f>
      </c>
      <c r="I57" s="12">
        <f t="shared" si="4"/>
        <v>30.75</v>
      </c>
    </row>
    <row r="58" spans="1:9" ht="24.75">
      <c r="A58" s="102">
        <f aca="true" t="shared" si="7" ref="A58:A86">A57+1</f>
        <v>3</v>
      </c>
      <c r="B58" s="100" t="s">
        <v>106</v>
      </c>
      <c r="C58" s="96" t="s">
        <v>107</v>
      </c>
      <c r="D58" s="34">
        <v>8</v>
      </c>
      <c r="E58" s="35">
        <v>7</v>
      </c>
      <c r="F58" s="1">
        <f t="shared" si="5"/>
        <v>22.5</v>
      </c>
      <c r="G58" s="1"/>
      <c r="H58" s="1">
        <f t="shared" si="6"/>
      </c>
      <c r="I58" s="12">
        <f t="shared" si="4"/>
        <v>22.5</v>
      </c>
    </row>
    <row r="59" spans="1:9" ht="24.75">
      <c r="A59" s="102">
        <f t="shared" si="7"/>
        <v>4</v>
      </c>
      <c r="B59" s="100" t="s">
        <v>108</v>
      </c>
      <c r="C59" s="96" t="s">
        <v>109</v>
      </c>
      <c r="D59" s="34">
        <v>11</v>
      </c>
      <c r="E59" s="35">
        <v>3.5</v>
      </c>
      <c r="F59" s="1">
        <f t="shared" si="5"/>
        <v>21.75</v>
      </c>
      <c r="G59" s="1"/>
      <c r="H59" s="1">
        <f t="shared" si="6"/>
      </c>
      <c r="I59" s="12">
        <f t="shared" si="4"/>
        <v>21.75</v>
      </c>
    </row>
    <row r="60" spans="1:9" ht="24.75">
      <c r="A60" s="91">
        <f t="shared" si="7"/>
        <v>5</v>
      </c>
      <c r="B60" s="100" t="s">
        <v>110</v>
      </c>
      <c r="C60" s="96" t="s">
        <v>111</v>
      </c>
      <c r="D60" s="20">
        <v>10</v>
      </c>
      <c r="E60" s="1">
        <v>3</v>
      </c>
      <c r="F60" s="1">
        <f t="shared" si="5"/>
        <v>19.5</v>
      </c>
      <c r="G60" s="22"/>
      <c r="H60" s="1">
        <f t="shared" si="6"/>
      </c>
      <c r="I60" s="12">
        <f t="shared" si="4"/>
        <v>19.5</v>
      </c>
    </row>
    <row r="61" spans="1:9" ht="24.75">
      <c r="A61" s="102">
        <f t="shared" si="7"/>
        <v>6</v>
      </c>
      <c r="B61" s="100" t="s">
        <v>112</v>
      </c>
      <c r="C61" s="96" t="s">
        <v>113</v>
      </c>
      <c r="D61" s="34"/>
      <c r="E61" s="35"/>
      <c r="F61" s="1">
        <f t="shared" si="5"/>
        <v>0</v>
      </c>
      <c r="G61" s="1"/>
      <c r="H61" s="1">
        <f t="shared" si="6"/>
      </c>
      <c r="I61" s="12">
        <f t="shared" si="4"/>
        <v>0</v>
      </c>
    </row>
    <row r="62" spans="1:9" ht="24.75">
      <c r="A62" s="102">
        <f t="shared" si="7"/>
        <v>7</v>
      </c>
      <c r="B62" s="100" t="s">
        <v>114</v>
      </c>
      <c r="C62" s="96" t="s">
        <v>63</v>
      </c>
      <c r="D62" s="34">
        <v>8.5</v>
      </c>
      <c r="E62" s="35">
        <v>12</v>
      </c>
      <c r="F62" s="1">
        <f t="shared" si="5"/>
        <v>30.75</v>
      </c>
      <c r="G62" s="1"/>
      <c r="H62" s="1">
        <f t="shared" si="6"/>
      </c>
      <c r="I62" s="12">
        <f t="shared" si="4"/>
        <v>30.75</v>
      </c>
    </row>
    <row r="63" spans="1:9" ht="24.75">
      <c r="A63" s="91">
        <f t="shared" si="7"/>
        <v>8</v>
      </c>
      <c r="B63" s="100" t="s">
        <v>115</v>
      </c>
      <c r="C63" s="96" t="s">
        <v>116</v>
      </c>
      <c r="D63" s="20">
        <v>8</v>
      </c>
      <c r="E63" s="1">
        <v>4.5</v>
      </c>
      <c r="F63" s="1">
        <f t="shared" si="5"/>
        <v>18.75</v>
      </c>
      <c r="G63" s="22"/>
      <c r="H63" s="1">
        <f t="shared" si="6"/>
      </c>
      <c r="I63" s="12">
        <f t="shared" si="4"/>
        <v>18.75</v>
      </c>
    </row>
    <row r="64" spans="1:9" ht="24.75">
      <c r="A64" s="102">
        <f t="shared" si="7"/>
        <v>9</v>
      </c>
      <c r="B64" s="100" t="s">
        <v>117</v>
      </c>
      <c r="C64" s="96" t="s">
        <v>55</v>
      </c>
      <c r="D64" s="34">
        <v>8</v>
      </c>
      <c r="E64" s="35">
        <v>3.5</v>
      </c>
      <c r="F64" s="1">
        <f t="shared" si="5"/>
        <v>17.25</v>
      </c>
      <c r="G64" s="1"/>
      <c r="H64" s="1">
        <f t="shared" si="6"/>
      </c>
      <c r="I64" s="12">
        <f t="shared" si="4"/>
        <v>17.25</v>
      </c>
    </row>
    <row r="65" spans="1:9" ht="24.75">
      <c r="A65" s="102">
        <f t="shared" si="7"/>
        <v>10</v>
      </c>
      <c r="B65" s="100" t="s">
        <v>118</v>
      </c>
      <c r="C65" s="96" t="s">
        <v>119</v>
      </c>
      <c r="D65" s="34"/>
      <c r="E65" s="35"/>
      <c r="F65" s="1">
        <f t="shared" si="5"/>
        <v>0</v>
      </c>
      <c r="G65" s="1"/>
      <c r="H65" s="1">
        <f t="shared" si="6"/>
      </c>
      <c r="I65" s="12">
        <f t="shared" si="4"/>
        <v>0</v>
      </c>
    </row>
    <row r="66" spans="1:9" ht="24.75">
      <c r="A66" s="102">
        <f t="shared" si="7"/>
        <v>11</v>
      </c>
      <c r="B66" s="100" t="s">
        <v>120</v>
      </c>
      <c r="C66" s="96" t="s">
        <v>49</v>
      </c>
      <c r="D66" s="34">
        <v>11</v>
      </c>
      <c r="E66" s="35">
        <v>7.5</v>
      </c>
      <c r="F66" s="1">
        <f t="shared" si="5"/>
        <v>27.75</v>
      </c>
      <c r="G66" s="1"/>
      <c r="H66" s="1">
        <f t="shared" si="6"/>
      </c>
      <c r="I66" s="12">
        <f t="shared" si="4"/>
        <v>27.75</v>
      </c>
    </row>
    <row r="67" spans="1:9" ht="24.75">
      <c r="A67" s="102">
        <f t="shared" si="7"/>
        <v>12</v>
      </c>
      <c r="B67" s="100" t="s">
        <v>121</v>
      </c>
      <c r="C67" s="96" t="s">
        <v>122</v>
      </c>
      <c r="D67" s="34">
        <v>16.5</v>
      </c>
      <c r="E67" s="35">
        <v>7</v>
      </c>
      <c r="F67" s="1">
        <f t="shared" si="5"/>
        <v>35.25</v>
      </c>
      <c r="G67" s="1"/>
      <c r="H67" s="1">
        <f t="shared" si="6"/>
      </c>
      <c r="I67" s="12">
        <f t="shared" si="4"/>
        <v>35.25</v>
      </c>
    </row>
    <row r="68" spans="1:9" ht="24.75">
      <c r="A68" s="102">
        <f t="shared" si="7"/>
        <v>13</v>
      </c>
      <c r="B68" s="100" t="s">
        <v>123</v>
      </c>
      <c r="C68" s="96" t="s">
        <v>124</v>
      </c>
      <c r="D68" s="34">
        <v>10</v>
      </c>
      <c r="E68" s="35">
        <v>7</v>
      </c>
      <c r="F68" s="1">
        <f t="shared" si="5"/>
        <v>25.5</v>
      </c>
      <c r="G68" s="1"/>
      <c r="H68" s="1">
        <f t="shared" si="6"/>
      </c>
      <c r="I68" s="12">
        <f t="shared" si="4"/>
        <v>25.5</v>
      </c>
    </row>
    <row r="69" spans="1:9" ht="24.75">
      <c r="A69" s="102">
        <f t="shared" si="7"/>
        <v>14</v>
      </c>
      <c r="B69" s="100" t="s">
        <v>125</v>
      </c>
      <c r="C69" s="96" t="s">
        <v>126</v>
      </c>
      <c r="D69" s="34">
        <v>8</v>
      </c>
      <c r="E69" s="35">
        <v>5</v>
      </c>
      <c r="F69" s="1">
        <f t="shared" si="5"/>
        <v>19.5</v>
      </c>
      <c r="G69" s="1"/>
      <c r="H69" s="1">
        <f t="shared" si="6"/>
      </c>
      <c r="I69" s="12">
        <v>26</v>
      </c>
    </row>
    <row r="70" spans="1:9" ht="24.75">
      <c r="A70" s="102">
        <f t="shared" si="7"/>
        <v>15</v>
      </c>
      <c r="B70" s="100" t="s">
        <v>127</v>
      </c>
      <c r="C70" s="96" t="s">
        <v>128</v>
      </c>
      <c r="D70" s="34">
        <v>12.5</v>
      </c>
      <c r="E70" s="35">
        <v>12</v>
      </c>
      <c r="F70" s="1">
        <f t="shared" si="5"/>
        <v>36.75</v>
      </c>
      <c r="G70" s="1"/>
      <c r="H70" s="1">
        <f t="shared" si="6"/>
      </c>
      <c r="I70" s="12">
        <f t="shared" si="4"/>
        <v>36.75</v>
      </c>
    </row>
    <row r="71" spans="1:9" ht="24.75">
      <c r="A71" s="102">
        <f t="shared" si="7"/>
        <v>16</v>
      </c>
      <c r="B71" s="100" t="s">
        <v>129</v>
      </c>
      <c r="C71" s="96" t="s">
        <v>130</v>
      </c>
      <c r="D71" s="34">
        <v>10</v>
      </c>
      <c r="E71" s="35">
        <v>8.5</v>
      </c>
      <c r="F71" s="1">
        <f t="shared" si="5"/>
        <v>27.75</v>
      </c>
      <c r="G71" s="1"/>
      <c r="H71" s="1">
        <f t="shared" si="6"/>
      </c>
      <c r="I71" s="12">
        <f t="shared" si="4"/>
        <v>27.75</v>
      </c>
    </row>
    <row r="72" spans="1:9" ht="24.75">
      <c r="A72" s="102">
        <f t="shared" si="7"/>
        <v>17</v>
      </c>
      <c r="B72" s="100" t="s">
        <v>131</v>
      </c>
      <c r="C72" s="96" t="s">
        <v>132</v>
      </c>
      <c r="D72" s="34">
        <v>10</v>
      </c>
      <c r="E72" s="35">
        <v>10</v>
      </c>
      <c r="F72" s="1">
        <f t="shared" si="5"/>
        <v>30</v>
      </c>
      <c r="G72" s="1"/>
      <c r="H72" s="1">
        <f t="shared" si="6"/>
      </c>
      <c r="I72" s="12">
        <f t="shared" si="4"/>
        <v>30</v>
      </c>
    </row>
    <row r="73" spans="1:9" ht="24.75">
      <c r="A73" s="102">
        <f t="shared" si="7"/>
        <v>18</v>
      </c>
      <c r="B73" s="100" t="s">
        <v>133</v>
      </c>
      <c r="C73" s="96" t="s">
        <v>134</v>
      </c>
      <c r="D73" s="34">
        <v>10</v>
      </c>
      <c r="E73" s="35">
        <v>14.5</v>
      </c>
      <c r="F73" s="1">
        <f t="shared" si="5"/>
        <v>36.75</v>
      </c>
      <c r="G73" s="1"/>
      <c r="H73" s="1">
        <f t="shared" si="6"/>
      </c>
      <c r="I73" s="12">
        <f t="shared" si="4"/>
        <v>36.75</v>
      </c>
    </row>
    <row r="74" spans="1:9" ht="24.75">
      <c r="A74" s="102">
        <f t="shared" si="7"/>
        <v>19</v>
      </c>
      <c r="B74" s="100" t="s">
        <v>135</v>
      </c>
      <c r="C74" s="96" t="s">
        <v>136</v>
      </c>
      <c r="D74" s="34">
        <v>14.5</v>
      </c>
      <c r="E74" s="35">
        <v>15.5</v>
      </c>
      <c r="F74" s="1">
        <f t="shared" si="5"/>
        <v>45</v>
      </c>
      <c r="G74" s="1"/>
      <c r="H74" s="1">
        <f t="shared" si="6"/>
      </c>
      <c r="I74" s="12">
        <f t="shared" si="4"/>
        <v>45</v>
      </c>
    </row>
    <row r="75" spans="1:9" ht="24.75">
      <c r="A75" s="102">
        <f t="shared" si="7"/>
        <v>20</v>
      </c>
      <c r="B75" s="100" t="s">
        <v>137</v>
      </c>
      <c r="C75" s="96" t="s">
        <v>138</v>
      </c>
      <c r="D75" s="34">
        <v>10</v>
      </c>
      <c r="E75" s="35">
        <v>8.5</v>
      </c>
      <c r="F75" s="1">
        <f t="shared" si="5"/>
        <v>27.75</v>
      </c>
      <c r="G75" s="1"/>
      <c r="H75" s="1">
        <f t="shared" si="6"/>
      </c>
      <c r="I75" s="12">
        <f t="shared" si="4"/>
        <v>27.75</v>
      </c>
    </row>
    <row r="76" spans="1:9" ht="24.75">
      <c r="A76" s="102">
        <f t="shared" si="7"/>
        <v>21</v>
      </c>
      <c r="B76" s="100" t="s">
        <v>139</v>
      </c>
      <c r="C76" s="96" t="s">
        <v>126</v>
      </c>
      <c r="D76" s="34">
        <v>10</v>
      </c>
      <c r="E76" s="35">
        <v>9</v>
      </c>
      <c r="F76" s="1">
        <f t="shared" si="5"/>
        <v>28.5</v>
      </c>
      <c r="G76" s="1"/>
      <c r="H76" s="1">
        <f t="shared" si="6"/>
      </c>
      <c r="I76" s="12">
        <f t="shared" si="4"/>
        <v>28.5</v>
      </c>
    </row>
    <row r="77" spans="1:9" ht="24.75">
      <c r="A77" s="102">
        <f t="shared" si="7"/>
        <v>22</v>
      </c>
      <c r="B77" s="100" t="s">
        <v>140</v>
      </c>
      <c r="C77" s="96" t="s">
        <v>141</v>
      </c>
      <c r="D77" s="34">
        <v>8</v>
      </c>
      <c r="E77" s="35">
        <v>6</v>
      </c>
      <c r="F77" s="1">
        <f t="shared" si="5"/>
        <v>21</v>
      </c>
      <c r="G77" s="1"/>
      <c r="H77" s="1">
        <f t="shared" si="6"/>
      </c>
      <c r="I77" s="12">
        <f t="shared" si="4"/>
        <v>21</v>
      </c>
    </row>
    <row r="78" spans="1:9" ht="24.75">
      <c r="A78" s="102">
        <f t="shared" si="7"/>
        <v>23</v>
      </c>
      <c r="B78" s="100" t="s">
        <v>142</v>
      </c>
      <c r="C78" s="96" t="s">
        <v>143</v>
      </c>
      <c r="D78" s="34">
        <v>10</v>
      </c>
      <c r="E78" s="35">
        <v>12.5</v>
      </c>
      <c r="F78" s="1">
        <f t="shared" si="5"/>
        <v>33.75</v>
      </c>
      <c r="G78" s="1"/>
      <c r="H78" s="1">
        <f t="shared" si="6"/>
      </c>
      <c r="I78" s="12">
        <f t="shared" si="4"/>
        <v>33.75</v>
      </c>
    </row>
    <row r="79" spans="1:9" ht="24.75">
      <c r="A79" s="102">
        <f t="shared" si="7"/>
        <v>24</v>
      </c>
      <c r="B79" s="100" t="s">
        <v>144</v>
      </c>
      <c r="C79" s="96" t="s">
        <v>145</v>
      </c>
      <c r="D79" s="34"/>
      <c r="E79" s="35"/>
      <c r="F79" s="1">
        <f t="shared" si="5"/>
        <v>0</v>
      </c>
      <c r="G79" s="1"/>
      <c r="H79" s="1">
        <f t="shared" si="6"/>
      </c>
      <c r="I79" s="12">
        <f t="shared" si="4"/>
        <v>0</v>
      </c>
    </row>
    <row r="80" spans="1:9" ht="24.75">
      <c r="A80" s="102">
        <f t="shared" si="7"/>
        <v>25</v>
      </c>
      <c r="B80" s="100" t="s">
        <v>87</v>
      </c>
      <c r="C80" s="96" t="s">
        <v>146</v>
      </c>
      <c r="D80" s="34">
        <v>13.5</v>
      </c>
      <c r="E80" s="35">
        <v>8.5</v>
      </c>
      <c r="F80" s="1">
        <f t="shared" si="5"/>
        <v>33</v>
      </c>
      <c r="G80" s="1"/>
      <c r="H80" s="1">
        <f t="shared" si="6"/>
      </c>
      <c r="I80" s="12">
        <f t="shared" si="4"/>
        <v>33</v>
      </c>
    </row>
    <row r="81" spans="1:9" ht="24.75">
      <c r="A81" s="102">
        <f t="shared" si="7"/>
        <v>26</v>
      </c>
      <c r="B81" s="100" t="s">
        <v>147</v>
      </c>
      <c r="C81" s="96" t="s">
        <v>148</v>
      </c>
      <c r="D81" s="34">
        <v>8</v>
      </c>
      <c r="E81" s="35">
        <v>3.5</v>
      </c>
      <c r="F81" s="1">
        <f t="shared" si="5"/>
        <v>17.25</v>
      </c>
      <c r="G81" s="1"/>
      <c r="H81" s="1">
        <f t="shared" si="6"/>
      </c>
      <c r="I81" s="12">
        <f t="shared" si="4"/>
        <v>17.25</v>
      </c>
    </row>
    <row r="82" spans="1:9" ht="24.75">
      <c r="A82" s="102">
        <f t="shared" si="7"/>
        <v>27</v>
      </c>
      <c r="B82" s="100" t="s">
        <v>149</v>
      </c>
      <c r="C82" s="96" t="s">
        <v>150</v>
      </c>
      <c r="D82" s="34">
        <v>8</v>
      </c>
      <c r="E82" s="35">
        <v>7</v>
      </c>
      <c r="F82" s="1">
        <f t="shared" si="5"/>
        <v>22.5</v>
      </c>
      <c r="G82" s="1"/>
      <c r="H82" s="1">
        <f t="shared" si="6"/>
      </c>
      <c r="I82" s="12">
        <f t="shared" si="4"/>
        <v>22.5</v>
      </c>
    </row>
    <row r="83" spans="1:9" ht="24.75">
      <c r="A83" s="102">
        <f t="shared" si="7"/>
        <v>28</v>
      </c>
      <c r="B83" s="100" t="s">
        <v>151</v>
      </c>
      <c r="C83" s="96" t="s">
        <v>152</v>
      </c>
      <c r="D83" s="20">
        <v>13</v>
      </c>
      <c r="E83" s="1">
        <v>6.5</v>
      </c>
      <c r="F83" s="1">
        <f t="shared" si="5"/>
        <v>29.25</v>
      </c>
      <c r="G83" s="40"/>
      <c r="H83" s="1">
        <f t="shared" si="6"/>
      </c>
      <c r="I83" s="12">
        <f t="shared" si="4"/>
        <v>29.25</v>
      </c>
    </row>
    <row r="84" spans="1:9" ht="24.75">
      <c r="A84" s="102">
        <f t="shared" si="7"/>
        <v>29</v>
      </c>
      <c r="B84" s="100" t="s">
        <v>153</v>
      </c>
      <c r="C84" s="96" t="s">
        <v>154</v>
      </c>
      <c r="D84" s="20">
        <v>13.5</v>
      </c>
      <c r="E84" s="1">
        <v>16.5</v>
      </c>
      <c r="F84" s="1">
        <f t="shared" si="5"/>
        <v>45</v>
      </c>
      <c r="G84" s="40"/>
      <c r="H84" s="1">
        <f t="shared" si="6"/>
      </c>
      <c r="I84" s="12">
        <f t="shared" si="4"/>
        <v>45</v>
      </c>
    </row>
    <row r="85" spans="1:9" ht="24.75">
      <c r="A85" s="102">
        <f t="shared" si="7"/>
        <v>30</v>
      </c>
      <c r="B85" s="100" t="s">
        <v>155</v>
      </c>
      <c r="C85" s="96" t="s">
        <v>143</v>
      </c>
      <c r="D85" s="41">
        <v>10</v>
      </c>
      <c r="E85" s="24">
        <v>7</v>
      </c>
      <c r="F85" s="1">
        <f t="shared" si="5"/>
        <v>25.5</v>
      </c>
      <c r="G85" s="42"/>
      <c r="H85" s="1">
        <f t="shared" si="6"/>
      </c>
      <c r="I85" s="12">
        <f t="shared" si="4"/>
        <v>25.5</v>
      </c>
    </row>
    <row r="86" spans="1:9" ht="25.5" thickBot="1">
      <c r="A86" s="103">
        <f t="shared" si="7"/>
        <v>31</v>
      </c>
      <c r="B86" s="101" t="s">
        <v>156</v>
      </c>
      <c r="C86" s="98" t="s">
        <v>157</v>
      </c>
      <c r="D86" s="63">
        <v>8</v>
      </c>
      <c r="E86" s="47">
        <v>1.5</v>
      </c>
      <c r="F86" s="47">
        <f t="shared" si="5"/>
        <v>14.25</v>
      </c>
      <c r="G86" s="47"/>
      <c r="H86" s="47">
        <f t="shared" si="6"/>
      </c>
      <c r="I86" s="48">
        <f t="shared" si="4"/>
        <v>14.25</v>
      </c>
    </row>
    <row r="87" spans="1:9" ht="21" thickBot="1">
      <c r="A87" s="6"/>
      <c r="B87" s="6"/>
      <c r="C87" s="9"/>
      <c r="D87" s="2"/>
      <c r="E87" s="2"/>
      <c r="F87" s="2"/>
      <c r="G87" s="7"/>
      <c r="H87" s="4"/>
      <c r="I87" s="2"/>
    </row>
    <row r="88" spans="1:9" ht="22.5" thickBot="1">
      <c r="A88" s="6"/>
      <c r="B88" s="6"/>
      <c r="C88" s="157" t="s">
        <v>167</v>
      </c>
      <c r="D88" s="158"/>
      <c r="E88" s="158"/>
      <c r="F88" s="158"/>
      <c r="G88" s="158"/>
      <c r="H88" s="159"/>
      <c r="I88" s="2"/>
    </row>
    <row r="89" spans="1:9" ht="20.25">
      <c r="A89" s="6"/>
      <c r="B89" s="6"/>
      <c r="C89" s="9"/>
      <c r="D89" s="2"/>
      <c r="E89" s="2"/>
      <c r="F89" s="2"/>
      <c r="G89" s="7"/>
      <c r="H89" s="4"/>
      <c r="I89" s="2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  <row r="93" spans="1:9" ht="16.5">
      <c r="A93" s="5"/>
      <c r="B93" s="5"/>
      <c r="F93" s="3"/>
      <c r="G93" s="5"/>
      <c r="H93" s="5"/>
      <c r="I93" s="3"/>
    </row>
  </sheetData>
  <sheetProtection/>
  <mergeCells count="18">
    <mergeCell ref="A46:D46"/>
    <mergeCell ref="G46:I46"/>
    <mergeCell ref="A1:D1"/>
    <mergeCell ref="G1:I1"/>
    <mergeCell ref="A2:D2"/>
    <mergeCell ref="G2:I2"/>
    <mergeCell ref="C4:H4"/>
    <mergeCell ref="D6:G6"/>
    <mergeCell ref="C48:H48"/>
    <mergeCell ref="D50:G50"/>
    <mergeCell ref="C52:H52"/>
    <mergeCell ref="D53:F53"/>
    <mergeCell ref="C88:H88"/>
    <mergeCell ref="C8:H8"/>
    <mergeCell ref="D9:F9"/>
    <mergeCell ref="C43:H43"/>
    <mergeCell ref="A45:D45"/>
    <mergeCell ref="G45:I45"/>
  </mergeCells>
  <printOptions horizontalCentered="1"/>
  <pageMargins left="0.1968503937007874" right="0.1968503937007874" top="0.6299212598425197" bottom="0.6299212598425197" header="0.4724409448818898" footer="0.6299212598425197"/>
  <pageSetup horizontalDpi="600" verticalDpi="600" orientation="portrait" paperSize="9" scale="73" r:id="rId1"/>
  <headerFooter alignWithMargins="0">
    <oddHeader>&amp;C
&amp;"Comic Sans MS,Gras"&amp;12
  &amp;R&amp;"Comic Sans MS,Gras"&amp;12
</oddHeader>
  </headerFooter>
  <rowBreaks count="2" manualBreakCount="2">
    <brk id="43" max="8" man="1"/>
    <brk id="8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3"/>
  <sheetViews>
    <sheetView rightToLeft="1" view="pageBreakPreview" zoomScaleSheetLayoutView="100" zoomScalePageLayoutView="0" workbookViewId="0" topLeftCell="A97">
      <selection activeCell="C103" sqref="C103"/>
    </sheetView>
  </sheetViews>
  <sheetFormatPr defaultColWidth="11.421875" defaultRowHeight="12.75"/>
  <cols>
    <col min="1" max="1" width="4.140625" style="3" customWidth="1"/>
    <col min="2" max="2" width="15.140625" style="3" customWidth="1"/>
    <col min="3" max="3" width="17.5742187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12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51" t="s">
        <v>171</v>
      </c>
      <c r="D4" s="152"/>
      <c r="E4" s="152"/>
      <c r="F4" s="152"/>
      <c r="G4" s="152"/>
      <c r="H4" s="153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54" t="s">
        <v>43</v>
      </c>
      <c r="E6" s="155"/>
      <c r="F6" s="155"/>
      <c r="G6" s="156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7" t="s">
        <v>170</v>
      </c>
      <c r="D8" s="158"/>
      <c r="E8" s="158"/>
      <c r="F8" s="158"/>
      <c r="G8" s="158"/>
      <c r="H8" s="159"/>
      <c r="I8" s="3"/>
    </row>
    <row r="9" spans="1:9" ht="24" customHeight="1" thickBot="1">
      <c r="A9" s="5"/>
      <c r="B9" s="5"/>
      <c r="C9" s="26"/>
      <c r="D9" s="160" t="s">
        <v>16</v>
      </c>
      <c r="E9" s="161"/>
      <c r="F9" s="162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37</v>
      </c>
      <c r="B11" s="87" t="s">
        <v>46</v>
      </c>
      <c r="C11" s="87" t="s">
        <v>47</v>
      </c>
      <c r="D11" s="27" t="s">
        <v>5</v>
      </c>
      <c r="E11" s="27" t="s">
        <v>17</v>
      </c>
      <c r="F11" s="27" t="s">
        <v>18</v>
      </c>
      <c r="G11" s="27" t="s">
        <v>6</v>
      </c>
      <c r="H11" s="28" t="s">
        <v>19</v>
      </c>
      <c r="I11" s="29" t="s">
        <v>1</v>
      </c>
    </row>
    <row r="12" spans="1:9" ht="24" customHeight="1">
      <c r="A12" s="88">
        <v>1</v>
      </c>
      <c r="B12" s="93" t="s">
        <v>48</v>
      </c>
      <c r="C12" s="94" t="s">
        <v>49</v>
      </c>
      <c r="D12" s="59">
        <v>10</v>
      </c>
      <c r="E12" s="31">
        <v>12</v>
      </c>
      <c r="F12" s="31">
        <f>2*(D12+E12)/2</f>
        <v>22</v>
      </c>
      <c r="G12" s="30"/>
      <c r="H12" s="32">
        <f>IF(G12="","",2*(D12+G12)/2)</f>
      </c>
      <c r="I12" s="33">
        <f aca="true" t="shared" si="0" ref="I12:I41">IF(H12="",F12,IF(H12&gt;F12,H12,F12))</f>
        <v>22</v>
      </c>
    </row>
    <row r="13" spans="1:9" ht="24" customHeight="1">
      <c r="A13" s="89">
        <f>A12+1</f>
        <v>2</v>
      </c>
      <c r="B13" s="95" t="s">
        <v>50</v>
      </c>
      <c r="C13" s="96" t="s">
        <v>51</v>
      </c>
      <c r="D13" s="34">
        <v>7</v>
      </c>
      <c r="E13" s="35">
        <v>2</v>
      </c>
      <c r="F13" s="8">
        <f aca="true" t="shared" si="1" ref="F13:F41">2*(D13+E13)/2</f>
        <v>9</v>
      </c>
      <c r="G13" s="8"/>
      <c r="H13" s="36">
        <f aca="true" t="shared" si="2" ref="H13:H41">IF(G13="","",2*(D13+G13)/2)</f>
      </c>
      <c r="I13" s="37">
        <f t="shared" si="0"/>
        <v>9</v>
      </c>
    </row>
    <row r="14" spans="1:9" ht="24" customHeight="1">
      <c r="A14" s="89">
        <f aca="true" t="shared" si="3" ref="A14:A41">A13+1</f>
        <v>3</v>
      </c>
      <c r="B14" s="95" t="s">
        <v>52</v>
      </c>
      <c r="C14" s="96" t="s">
        <v>53</v>
      </c>
      <c r="D14" s="34">
        <v>11</v>
      </c>
      <c r="E14" s="35">
        <v>6</v>
      </c>
      <c r="F14" s="8">
        <f t="shared" si="1"/>
        <v>17</v>
      </c>
      <c r="G14" s="8"/>
      <c r="H14" s="36">
        <f t="shared" si="2"/>
      </c>
      <c r="I14" s="37">
        <f t="shared" si="0"/>
        <v>17</v>
      </c>
    </row>
    <row r="15" spans="1:9" ht="24" customHeight="1">
      <c r="A15" s="90">
        <f t="shared" si="3"/>
        <v>4</v>
      </c>
      <c r="B15" s="95" t="s">
        <v>54</v>
      </c>
      <c r="C15" s="96" t="s">
        <v>55</v>
      </c>
      <c r="D15" s="38">
        <v>8</v>
      </c>
      <c r="E15" s="39">
        <v>7.5</v>
      </c>
      <c r="F15" s="8">
        <f t="shared" si="1"/>
        <v>15.5</v>
      </c>
      <c r="G15" s="23"/>
      <c r="H15" s="36">
        <f t="shared" si="2"/>
      </c>
      <c r="I15" s="37">
        <f t="shared" si="0"/>
        <v>15.5</v>
      </c>
    </row>
    <row r="16" spans="1:9" ht="24" customHeight="1">
      <c r="A16" s="91">
        <f t="shared" si="3"/>
        <v>5</v>
      </c>
      <c r="B16" s="95" t="s">
        <v>56</v>
      </c>
      <c r="C16" s="96" t="s">
        <v>57</v>
      </c>
      <c r="D16" s="20">
        <v>8.5</v>
      </c>
      <c r="E16" s="1">
        <v>4</v>
      </c>
      <c r="F16" s="8">
        <f t="shared" si="1"/>
        <v>12.5</v>
      </c>
      <c r="G16" s="22"/>
      <c r="H16" s="36">
        <f t="shared" si="2"/>
      </c>
      <c r="I16" s="37">
        <f t="shared" si="0"/>
        <v>12.5</v>
      </c>
    </row>
    <row r="17" spans="1:9" ht="24" customHeight="1">
      <c r="A17" s="89">
        <f t="shared" si="3"/>
        <v>6</v>
      </c>
      <c r="B17" s="95" t="s">
        <v>58</v>
      </c>
      <c r="C17" s="96" t="s">
        <v>59</v>
      </c>
      <c r="D17" s="34">
        <v>10</v>
      </c>
      <c r="E17" s="35">
        <v>0.5</v>
      </c>
      <c r="F17" s="8">
        <f t="shared" si="1"/>
        <v>10.5</v>
      </c>
      <c r="G17" s="8"/>
      <c r="H17" s="36">
        <f t="shared" si="2"/>
      </c>
      <c r="I17" s="37">
        <f t="shared" si="0"/>
        <v>10.5</v>
      </c>
    </row>
    <row r="18" spans="1:9" ht="24" customHeight="1">
      <c r="A18" s="90">
        <f t="shared" si="3"/>
        <v>7</v>
      </c>
      <c r="B18" s="95" t="s">
        <v>60</v>
      </c>
      <c r="C18" s="96" t="s">
        <v>61</v>
      </c>
      <c r="D18" s="38">
        <v>8.75</v>
      </c>
      <c r="E18" s="39">
        <v>5.5</v>
      </c>
      <c r="F18" s="8">
        <f t="shared" si="1"/>
        <v>14.25</v>
      </c>
      <c r="G18" s="23"/>
      <c r="H18" s="36">
        <f t="shared" si="2"/>
      </c>
      <c r="I18" s="37">
        <f t="shared" si="0"/>
        <v>14.25</v>
      </c>
    </row>
    <row r="19" spans="1:9" ht="24" customHeight="1">
      <c r="A19" s="91">
        <f t="shared" si="3"/>
        <v>8</v>
      </c>
      <c r="B19" s="95" t="s">
        <v>62</v>
      </c>
      <c r="C19" s="96" t="s">
        <v>63</v>
      </c>
      <c r="D19" s="20">
        <v>12.25</v>
      </c>
      <c r="E19" s="1">
        <v>11.5</v>
      </c>
      <c r="F19" s="8">
        <f t="shared" si="1"/>
        <v>23.75</v>
      </c>
      <c r="G19" s="22"/>
      <c r="H19" s="36">
        <f t="shared" si="2"/>
      </c>
      <c r="I19" s="37">
        <f t="shared" si="0"/>
        <v>23.75</v>
      </c>
    </row>
    <row r="20" spans="1:9" ht="24" customHeight="1">
      <c r="A20" s="89">
        <f t="shared" si="3"/>
        <v>9</v>
      </c>
      <c r="B20" s="95" t="s">
        <v>64</v>
      </c>
      <c r="C20" s="96" t="s">
        <v>65</v>
      </c>
      <c r="D20" s="34">
        <v>7</v>
      </c>
      <c r="E20" s="35">
        <v>0.5</v>
      </c>
      <c r="F20" s="8">
        <f t="shared" si="1"/>
        <v>7.5</v>
      </c>
      <c r="G20" s="8"/>
      <c r="H20" s="36">
        <f t="shared" si="2"/>
      </c>
      <c r="I20" s="37">
        <f t="shared" si="0"/>
        <v>7.5</v>
      </c>
    </row>
    <row r="21" spans="1:9" ht="24" customHeight="1">
      <c r="A21" s="89">
        <f t="shared" si="3"/>
        <v>10</v>
      </c>
      <c r="B21" s="95" t="s">
        <v>66</v>
      </c>
      <c r="C21" s="96" t="s">
        <v>63</v>
      </c>
      <c r="D21" s="34">
        <v>8</v>
      </c>
      <c r="E21" s="35">
        <v>12</v>
      </c>
      <c r="F21" s="8">
        <f t="shared" si="1"/>
        <v>20</v>
      </c>
      <c r="G21" s="8"/>
      <c r="H21" s="36">
        <f t="shared" si="2"/>
      </c>
      <c r="I21" s="37">
        <f t="shared" si="0"/>
        <v>20</v>
      </c>
    </row>
    <row r="22" spans="1:9" ht="24" customHeight="1">
      <c r="A22" s="89">
        <f t="shared" si="3"/>
        <v>11</v>
      </c>
      <c r="B22" s="95" t="s">
        <v>67</v>
      </c>
      <c r="C22" s="96" t="s">
        <v>68</v>
      </c>
      <c r="D22" s="34">
        <v>12</v>
      </c>
      <c r="E22" s="35">
        <v>2</v>
      </c>
      <c r="F22" s="8">
        <f t="shared" si="1"/>
        <v>14</v>
      </c>
      <c r="G22" s="8"/>
      <c r="H22" s="36">
        <f t="shared" si="2"/>
      </c>
      <c r="I22" s="37">
        <f t="shared" si="0"/>
        <v>14</v>
      </c>
    </row>
    <row r="23" spans="1:9" ht="24" customHeight="1">
      <c r="A23" s="89">
        <f t="shared" si="3"/>
        <v>12</v>
      </c>
      <c r="B23" s="95" t="s">
        <v>69</v>
      </c>
      <c r="C23" s="96" t="s">
        <v>70</v>
      </c>
      <c r="D23" s="34"/>
      <c r="E23" s="35"/>
      <c r="F23" s="8">
        <f t="shared" si="1"/>
        <v>0</v>
      </c>
      <c r="G23" s="8"/>
      <c r="H23" s="36">
        <f t="shared" si="2"/>
      </c>
      <c r="I23" s="37">
        <f t="shared" si="0"/>
        <v>0</v>
      </c>
    </row>
    <row r="24" spans="1:9" ht="24" customHeight="1">
      <c r="A24" s="89">
        <f t="shared" si="3"/>
        <v>13</v>
      </c>
      <c r="B24" s="95" t="s">
        <v>71</v>
      </c>
      <c r="C24" s="96" t="s">
        <v>65</v>
      </c>
      <c r="D24" s="34">
        <v>7</v>
      </c>
      <c r="E24" s="35">
        <v>1.5</v>
      </c>
      <c r="F24" s="8">
        <f t="shared" si="1"/>
        <v>8.5</v>
      </c>
      <c r="G24" s="8"/>
      <c r="H24" s="36">
        <f t="shared" si="2"/>
      </c>
      <c r="I24" s="37">
        <f t="shared" si="0"/>
        <v>8.5</v>
      </c>
    </row>
    <row r="25" spans="1:9" ht="24" customHeight="1">
      <c r="A25" s="89">
        <f t="shared" si="3"/>
        <v>14</v>
      </c>
      <c r="B25" s="95" t="s">
        <v>72</v>
      </c>
      <c r="C25" s="96" t="s">
        <v>61</v>
      </c>
      <c r="D25" s="34">
        <v>6.75</v>
      </c>
      <c r="E25" s="35">
        <v>2.5</v>
      </c>
      <c r="F25" s="8">
        <f t="shared" si="1"/>
        <v>9.25</v>
      </c>
      <c r="G25" s="8"/>
      <c r="H25" s="36">
        <f t="shared" si="2"/>
      </c>
      <c r="I25" s="37">
        <f t="shared" si="0"/>
        <v>9.25</v>
      </c>
    </row>
    <row r="26" spans="1:9" ht="24" customHeight="1">
      <c r="A26" s="89">
        <f t="shared" si="3"/>
        <v>15</v>
      </c>
      <c r="B26" s="95" t="s">
        <v>73</v>
      </c>
      <c r="C26" s="96" t="s">
        <v>74</v>
      </c>
      <c r="D26" s="34">
        <v>8.75</v>
      </c>
      <c r="E26" s="35">
        <v>0</v>
      </c>
      <c r="F26" s="8">
        <f t="shared" si="1"/>
        <v>8.75</v>
      </c>
      <c r="G26" s="8"/>
      <c r="H26" s="36">
        <f t="shared" si="2"/>
      </c>
      <c r="I26" s="37">
        <f t="shared" si="0"/>
        <v>8.75</v>
      </c>
    </row>
    <row r="27" spans="1:9" ht="24" customHeight="1">
      <c r="A27" s="89">
        <f t="shared" si="3"/>
        <v>16</v>
      </c>
      <c r="B27" s="95" t="s">
        <v>75</v>
      </c>
      <c r="C27" s="96" t="s">
        <v>76</v>
      </c>
      <c r="D27" s="34"/>
      <c r="E27" s="35"/>
      <c r="F27" s="8">
        <f t="shared" si="1"/>
        <v>0</v>
      </c>
      <c r="G27" s="8"/>
      <c r="H27" s="36">
        <f t="shared" si="2"/>
      </c>
      <c r="I27" s="37">
        <f t="shared" si="0"/>
        <v>0</v>
      </c>
    </row>
    <row r="28" spans="1:9" ht="24" customHeight="1">
      <c r="A28" s="89">
        <f t="shared" si="3"/>
        <v>17</v>
      </c>
      <c r="B28" s="95" t="s">
        <v>77</v>
      </c>
      <c r="C28" s="96" t="s">
        <v>78</v>
      </c>
      <c r="D28" s="34">
        <v>11</v>
      </c>
      <c r="E28" s="35">
        <v>4</v>
      </c>
      <c r="F28" s="8">
        <f t="shared" si="1"/>
        <v>15</v>
      </c>
      <c r="G28" s="8"/>
      <c r="H28" s="36">
        <f t="shared" si="2"/>
      </c>
      <c r="I28" s="37">
        <f t="shared" si="0"/>
        <v>15</v>
      </c>
    </row>
    <row r="29" spans="1:9" ht="24" customHeight="1">
      <c r="A29" s="89">
        <f t="shared" si="3"/>
        <v>18</v>
      </c>
      <c r="B29" s="95" t="s">
        <v>79</v>
      </c>
      <c r="C29" s="96" t="s">
        <v>80</v>
      </c>
      <c r="D29" s="34" t="s">
        <v>201</v>
      </c>
      <c r="E29" s="35" t="s">
        <v>201</v>
      </c>
      <c r="F29" s="8" t="e">
        <f t="shared" si="1"/>
        <v>#VALUE!</v>
      </c>
      <c r="G29" s="8"/>
      <c r="H29" s="36">
        <f t="shared" si="2"/>
      </c>
      <c r="I29" s="37" t="e">
        <f t="shared" si="0"/>
        <v>#VALUE!</v>
      </c>
    </row>
    <row r="30" spans="1:9" ht="24" customHeight="1">
      <c r="A30" s="89">
        <f t="shared" si="3"/>
        <v>19</v>
      </c>
      <c r="B30" s="95" t="s">
        <v>81</v>
      </c>
      <c r="C30" s="96" t="s">
        <v>53</v>
      </c>
      <c r="D30" s="34"/>
      <c r="E30" s="35"/>
      <c r="F30" s="8">
        <f t="shared" si="1"/>
        <v>0</v>
      </c>
      <c r="G30" s="8"/>
      <c r="H30" s="36">
        <f t="shared" si="2"/>
      </c>
      <c r="I30" s="37">
        <f t="shared" si="0"/>
        <v>0</v>
      </c>
    </row>
    <row r="31" spans="1:9" ht="24" customHeight="1">
      <c r="A31" s="89">
        <f t="shared" si="3"/>
        <v>20</v>
      </c>
      <c r="B31" s="95" t="s">
        <v>82</v>
      </c>
      <c r="C31" s="96" t="s">
        <v>83</v>
      </c>
      <c r="D31" s="34">
        <v>11</v>
      </c>
      <c r="E31" s="35">
        <v>7</v>
      </c>
      <c r="F31" s="8">
        <f t="shared" si="1"/>
        <v>18</v>
      </c>
      <c r="G31" s="8"/>
      <c r="H31" s="36">
        <f t="shared" si="2"/>
      </c>
      <c r="I31" s="37">
        <f t="shared" si="0"/>
        <v>18</v>
      </c>
    </row>
    <row r="32" spans="1:9" ht="24" customHeight="1">
      <c r="A32" s="89">
        <f t="shared" si="3"/>
        <v>21</v>
      </c>
      <c r="B32" s="95" t="s">
        <v>84</v>
      </c>
      <c r="C32" s="96" t="s">
        <v>85</v>
      </c>
      <c r="D32" s="34">
        <v>10.5</v>
      </c>
      <c r="E32" s="35">
        <v>0</v>
      </c>
      <c r="F32" s="8">
        <f t="shared" si="1"/>
        <v>10.5</v>
      </c>
      <c r="G32" s="8"/>
      <c r="H32" s="36">
        <f t="shared" si="2"/>
      </c>
      <c r="I32" s="37">
        <f t="shared" si="0"/>
        <v>10.5</v>
      </c>
    </row>
    <row r="33" spans="1:9" ht="24" customHeight="1">
      <c r="A33" s="89">
        <f t="shared" si="3"/>
        <v>22</v>
      </c>
      <c r="B33" s="95" t="s">
        <v>86</v>
      </c>
      <c r="C33" s="96" t="s">
        <v>63</v>
      </c>
      <c r="D33" s="34">
        <v>16</v>
      </c>
      <c r="E33" s="35">
        <v>7</v>
      </c>
      <c r="F33" s="8">
        <f t="shared" si="1"/>
        <v>23</v>
      </c>
      <c r="G33" s="8"/>
      <c r="H33" s="36">
        <f t="shared" si="2"/>
      </c>
      <c r="I33" s="37">
        <f t="shared" si="0"/>
        <v>23</v>
      </c>
    </row>
    <row r="34" spans="1:9" ht="24" customHeight="1">
      <c r="A34" s="89">
        <f t="shared" si="3"/>
        <v>23</v>
      </c>
      <c r="B34" s="95" t="s">
        <v>87</v>
      </c>
      <c r="C34" s="96" t="s">
        <v>88</v>
      </c>
      <c r="D34" s="34">
        <v>5</v>
      </c>
      <c r="E34" s="35">
        <v>0</v>
      </c>
      <c r="F34" s="8">
        <f t="shared" si="1"/>
        <v>5</v>
      </c>
      <c r="G34" s="8"/>
      <c r="H34" s="36">
        <f t="shared" si="2"/>
      </c>
      <c r="I34" s="37">
        <f t="shared" si="0"/>
        <v>5</v>
      </c>
    </row>
    <row r="35" spans="1:9" ht="24" customHeight="1">
      <c r="A35" s="89">
        <f t="shared" si="3"/>
        <v>24</v>
      </c>
      <c r="B35" s="95" t="s">
        <v>89</v>
      </c>
      <c r="C35" s="96" t="s">
        <v>90</v>
      </c>
      <c r="D35" s="34">
        <v>5.5</v>
      </c>
      <c r="E35" s="35">
        <v>1</v>
      </c>
      <c r="F35" s="8">
        <f t="shared" si="1"/>
        <v>6.5</v>
      </c>
      <c r="G35" s="8"/>
      <c r="H35" s="36">
        <f t="shared" si="2"/>
      </c>
      <c r="I35" s="37">
        <f t="shared" si="0"/>
        <v>6.5</v>
      </c>
    </row>
    <row r="36" spans="1:9" ht="24" customHeight="1">
      <c r="A36" s="89">
        <f t="shared" si="3"/>
        <v>25</v>
      </c>
      <c r="B36" s="95" t="s">
        <v>91</v>
      </c>
      <c r="C36" s="96" t="s">
        <v>92</v>
      </c>
      <c r="D36" s="34">
        <v>9</v>
      </c>
      <c r="E36" s="35">
        <v>7.5</v>
      </c>
      <c r="F36" s="8">
        <f t="shared" si="1"/>
        <v>16.5</v>
      </c>
      <c r="G36" s="8"/>
      <c r="H36" s="36">
        <f t="shared" si="2"/>
      </c>
      <c r="I36" s="37">
        <f t="shared" si="0"/>
        <v>16.5</v>
      </c>
    </row>
    <row r="37" spans="1:9" ht="24" customHeight="1">
      <c r="A37" s="89">
        <f t="shared" si="3"/>
        <v>26</v>
      </c>
      <c r="B37" s="95" t="s">
        <v>93</v>
      </c>
      <c r="C37" s="96" t="s">
        <v>94</v>
      </c>
      <c r="D37" s="34">
        <v>9</v>
      </c>
      <c r="E37" s="35">
        <v>8</v>
      </c>
      <c r="F37" s="8">
        <f t="shared" si="1"/>
        <v>17</v>
      </c>
      <c r="G37" s="8"/>
      <c r="H37" s="36">
        <f t="shared" si="2"/>
      </c>
      <c r="I37" s="37">
        <f t="shared" si="0"/>
        <v>17</v>
      </c>
    </row>
    <row r="38" spans="1:9" ht="24" customHeight="1">
      <c r="A38" s="89">
        <f t="shared" si="3"/>
        <v>27</v>
      </c>
      <c r="B38" s="95" t="s">
        <v>95</v>
      </c>
      <c r="C38" s="96" t="s">
        <v>63</v>
      </c>
      <c r="D38" s="38">
        <v>14</v>
      </c>
      <c r="E38" s="39">
        <v>4</v>
      </c>
      <c r="F38" s="8">
        <f t="shared" si="1"/>
        <v>18</v>
      </c>
      <c r="G38" s="23"/>
      <c r="H38" s="36">
        <f t="shared" si="2"/>
      </c>
      <c r="I38" s="37">
        <f t="shared" si="0"/>
        <v>18</v>
      </c>
    </row>
    <row r="39" spans="1:9" ht="24" customHeight="1">
      <c r="A39" s="89">
        <f t="shared" si="3"/>
        <v>28</v>
      </c>
      <c r="B39" s="95" t="s">
        <v>96</v>
      </c>
      <c r="C39" s="96" t="s">
        <v>97</v>
      </c>
      <c r="D39" s="20">
        <v>10</v>
      </c>
      <c r="E39" s="1">
        <v>0.5</v>
      </c>
      <c r="F39" s="8">
        <f t="shared" si="1"/>
        <v>10.5</v>
      </c>
      <c r="G39" s="40"/>
      <c r="H39" s="36">
        <f t="shared" si="2"/>
      </c>
      <c r="I39" s="37">
        <f t="shared" si="0"/>
        <v>10.5</v>
      </c>
    </row>
    <row r="40" spans="1:9" ht="24" customHeight="1">
      <c r="A40" s="89">
        <f t="shared" si="3"/>
        <v>29</v>
      </c>
      <c r="B40" s="95" t="s">
        <v>98</v>
      </c>
      <c r="C40" s="96" t="s">
        <v>99</v>
      </c>
      <c r="D40" s="41">
        <v>6</v>
      </c>
      <c r="E40" s="24">
        <v>0</v>
      </c>
      <c r="F40" s="8">
        <f t="shared" si="1"/>
        <v>6</v>
      </c>
      <c r="G40" s="42"/>
      <c r="H40" s="36">
        <f t="shared" si="2"/>
      </c>
      <c r="I40" s="37">
        <f t="shared" si="0"/>
        <v>6</v>
      </c>
    </row>
    <row r="41" spans="1:9" ht="24" customHeight="1" thickBot="1">
      <c r="A41" s="92">
        <f t="shared" si="3"/>
        <v>30</v>
      </c>
      <c r="B41" s="95" t="s">
        <v>100</v>
      </c>
      <c r="C41" s="96" t="s">
        <v>101</v>
      </c>
      <c r="D41" s="63"/>
      <c r="E41" s="47"/>
      <c r="F41" s="43">
        <f t="shared" si="1"/>
        <v>0</v>
      </c>
      <c r="G41" s="47"/>
      <c r="H41" s="44">
        <f t="shared" si="2"/>
      </c>
      <c r="I41" s="45">
        <f t="shared" si="0"/>
        <v>0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57" t="s">
        <v>173</v>
      </c>
      <c r="D43" s="158"/>
      <c r="E43" s="158"/>
      <c r="F43" s="158"/>
      <c r="G43" s="158"/>
      <c r="H43" s="159"/>
      <c r="I43" s="2"/>
    </row>
    <row r="44" spans="1:9" ht="19.5">
      <c r="A44" s="163" t="s">
        <v>2</v>
      </c>
      <c r="B44" s="163"/>
      <c r="C44" s="163"/>
      <c r="D44" s="163"/>
      <c r="E44" s="11"/>
      <c r="F44" s="11"/>
      <c r="G44" s="163" t="s">
        <v>12</v>
      </c>
      <c r="H44" s="163"/>
      <c r="I44" s="163"/>
    </row>
    <row r="45" spans="1:9" ht="19.5">
      <c r="A45" s="163" t="s">
        <v>3</v>
      </c>
      <c r="B45" s="163"/>
      <c r="C45" s="163"/>
      <c r="D45" s="163"/>
      <c r="E45" s="11"/>
      <c r="F45" s="11"/>
      <c r="G45" s="163" t="s">
        <v>4</v>
      </c>
      <c r="H45" s="163"/>
      <c r="I45" s="163"/>
    </row>
    <row r="46" spans="1:9" ht="10.5" customHeight="1" thickBot="1">
      <c r="A46" s="5"/>
      <c r="B46" s="5"/>
      <c r="C46" s="25"/>
      <c r="F46" s="3"/>
      <c r="G46" s="5"/>
      <c r="H46" s="5"/>
      <c r="I46" s="3"/>
    </row>
    <row r="47" spans="1:9" ht="25.5" thickBot="1">
      <c r="A47" s="5"/>
      <c r="B47" s="5"/>
      <c r="C47" s="151" t="s">
        <v>172</v>
      </c>
      <c r="D47" s="152"/>
      <c r="E47" s="152"/>
      <c r="F47" s="152"/>
      <c r="G47" s="152"/>
      <c r="H47" s="153"/>
      <c r="I47" s="3"/>
    </row>
    <row r="48" spans="1:9" ht="9" customHeight="1" thickBot="1">
      <c r="A48" s="5"/>
      <c r="B48" s="5"/>
      <c r="F48" s="3"/>
      <c r="G48" s="5"/>
      <c r="H48" s="5"/>
      <c r="I48" s="3"/>
    </row>
    <row r="49" spans="1:9" ht="21" thickBot="1">
      <c r="A49" s="5"/>
      <c r="B49" s="5"/>
      <c r="D49" s="154" t="s">
        <v>43</v>
      </c>
      <c r="E49" s="155"/>
      <c r="F49" s="155"/>
      <c r="G49" s="156"/>
      <c r="H49" s="5"/>
      <c r="I49" s="13"/>
    </row>
    <row r="50" spans="1:9" ht="9.75" customHeight="1" thickBot="1">
      <c r="A50" s="5"/>
      <c r="B50" s="5"/>
      <c r="D50" s="10"/>
      <c r="E50" s="10"/>
      <c r="F50" s="10"/>
      <c r="G50" s="5"/>
      <c r="H50" s="5"/>
      <c r="I50" s="3"/>
    </row>
    <row r="51" spans="1:9" ht="21.75" thickBot="1">
      <c r="A51" s="5"/>
      <c r="B51" s="5"/>
      <c r="C51" s="157" t="s">
        <v>170</v>
      </c>
      <c r="D51" s="158"/>
      <c r="E51" s="158"/>
      <c r="F51" s="158"/>
      <c r="G51" s="158"/>
      <c r="H51" s="159"/>
      <c r="I51" s="3"/>
    </row>
    <row r="52" spans="1:9" ht="21.75" thickBot="1">
      <c r="A52" s="5"/>
      <c r="B52" s="5"/>
      <c r="C52" s="26"/>
      <c r="D52" s="160" t="s">
        <v>20</v>
      </c>
      <c r="E52" s="161"/>
      <c r="F52" s="162"/>
      <c r="G52" s="26"/>
      <c r="H52" s="26"/>
      <c r="I52" s="3"/>
    </row>
    <row r="53" spans="1:9" ht="17.25" thickBot="1">
      <c r="A53" s="5"/>
      <c r="B53" s="5"/>
      <c r="F53" s="3"/>
      <c r="G53" s="5"/>
      <c r="H53" s="5"/>
      <c r="I53" s="3"/>
    </row>
    <row r="54" spans="1:9" ht="62.25" thickBot="1">
      <c r="A54" s="27" t="s">
        <v>37</v>
      </c>
      <c r="B54" s="87" t="s">
        <v>46</v>
      </c>
      <c r="C54" s="87" t="s">
        <v>47</v>
      </c>
      <c r="D54" s="27" t="s">
        <v>5</v>
      </c>
      <c r="E54" s="27" t="s">
        <v>17</v>
      </c>
      <c r="F54" s="27" t="s">
        <v>18</v>
      </c>
      <c r="G54" s="27" t="s">
        <v>6</v>
      </c>
      <c r="H54" s="28" t="s">
        <v>19</v>
      </c>
      <c r="I54" s="29" t="s">
        <v>1</v>
      </c>
    </row>
    <row r="55" spans="1:9" ht="22.5">
      <c r="A55" s="88">
        <v>1</v>
      </c>
      <c r="B55" s="99" t="s">
        <v>102</v>
      </c>
      <c r="C55" s="94" t="s">
        <v>103</v>
      </c>
      <c r="D55" s="59">
        <v>13</v>
      </c>
      <c r="E55" s="31">
        <v>0</v>
      </c>
      <c r="F55" s="31">
        <f>2*(D55+E55)/2</f>
        <v>13</v>
      </c>
      <c r="G55" s="30"/>
      <c r="H55" s="32">
        <f>IF(G55="","",2*(D55+G55)/2)</f>
      </c>
      <c r="I55" s="33">
        <f aca="true" t="shared" si="4" ref="I55:I85">IF(H55="",F55,IF(H55&gt;F55,H55,F55))</f>
        <v>13</v>
      </c>
    </row>
    <row r="56" spans="1:9" ht="24.75">
      <c r="A56" s="102">
        <f>A55+1</f>
        <v>2</v>
      </c>
      <c r="B56" s="100" t="s">
        <v>104</v>
      </c>
      <c r="C56" s="96" t="s">
        <v>105</v>
      </c>
      <c r="D56" s="34">
        <v>11.75</v>
      </c>
      <c r="E56" s="35">
        <v>1</v>
      </c>
      <c r="F56" s="8">
        <f aca="true" t="shared" si="5" ref="F56:F85">2*(D56+E56)/2</f>
        <v>12.75</v>
      </c>
      <c r="G56" s="8"/>
      <c r="H56" s="36">
        <f aca="true" t="shared" si="6" ref="H56:H85">IF(G56="","",2*(D56+G56)/2)</f>
      </c>
      <c r="I56" s="37">
        <f t="shared" si="4"/>
        <v>12.75</v>
      </c>
    </row>
    <row r="57" spans="1:9" ht="24.75">
      <c r="A57" s="102">
        <f aca="true" t="shared" si="7" ref="A57:A85">A56+1</f>
        <v>3</v>
      </c>
      <c r="B57" s="100" t="s">
        <v>106</v>
      </c>
      <c r="C57" s="96" t="s">
        <v>107</v>
      </c>
      <c r="D57" s="34">
        <v>9.5</v>
      </c>
      <c r="E57" s="35">
        <v>1</v>
      </c>
      <c r="F57" s="8">
        <f t="shared" si="5"/>
        <v>10.5</v>
      </c>
      <c r="G57" s="8"/>
      <c r="H57" s="36">
        <f t="shared" si="6"/>
      </c>
      <c r="I57" s="37">
        <f t="shared" si="4"/>
        <v>10.5</v>
      </c>
    </row>
    <row r="58" spans="1:9" ht="24.75">
      <c r="A58" s="102">
        <f t="shared" si="7"/>
        <v>4</v>
      </c>
      <c r="B58" s="100" t="s">
        <v>108</v>
      </c>
      <c r="C58" s="96" t="s">
        <v>109</v>
      </c>
      <c r="D58" s="38">
        <v>5</v>
      </c>
      <c r="E58" s="39">
        <v>0</v>
      </c>
      <c r="F58" s="8">
        <f t="shared" si="5"/>
        <v>5</v>
      </c>
      <c r="G58" s="23"/>
      <c r="H58" s="36">
        <f t="shared" si="6"/>
      </c>
      <c r="I58" s="37">
        <f t="shared" si="4"/>
        <v>5</v>
      </c>
    </row>
    <row r="59" spans="1:9" ht="24.75">
      <c r="A59" s="91">
        <f t="shared" si="7"/>
        <v>5</v>
      </c>
      <c r="B59" s="100" t="s">
        <v>110</v>
      </c>
      <c r="C59" s="96" t="s">
        <v>111</v>
      </c>
      <c r="D59" s="20">
        <v>6</v>
      </c>
      <c r="E59" s="1">
        <v>0</v>
      </c>
      <c r="F59" s="8">
        <f t="shared" si="5"/>
        <v>6</v>
      </c>
      <c r="G59" s="22"/>
      <c r="H59" s="36">
        <f t="shared" si="6"/>
      </c>
      <c r="I59" s="37">
        <f t="shared" si="4"/>
        <v>6</v>
      </c>
    </row>
    <row r="60" spans="1:9" ht="24.75">
      <c r="A60" s="102">
        <f t="shared" si="7"/>
        <v>6</v>
      </c>
      <c r="B60" s="100" t="s">
        <v>112</v>
      </c>
      <c r="C60" s="96" t="s">
        <v>113</v>
      </c>
      <c r="D60" s="34"/>
      <c r="E60" s="35"/>
      <c r="F60" s="8">
        <f t="shared" si="5"/>
        <v>0</v>
      </c>
      <c r="G60" s="8"/>
      <c r="H60" s="36">
        <f t="shared" si="6"/>
      </c>
      <c r="I60" s="37">
        <f t="shared" si="4"/>
        <v>0</v>
      </c>
    </row>
    <row r="61" spans="1:9" ht="24.75">
      <c r="A61" s="102">
        <f t="shared" si="7"/>
        <v>7</v>
      </c>
      <c r="B61" s="100" t="s">
        <v>114</v>
      </c>
      <c r="C61" s="96" t="s">
        <v>63</v>
      </c>
      <c r="D61" s="38">
        <v>8.25</v>
      </c>
      <c r="E61" s="39">
        <v>1</v>
      </c>
      <c r="F61" s="8">
        <f t="shared" si="5"/>
        <v>9.25</v>
      </c>
      <c r="G61" s="23"/>
      <c r="H61" s="36">
        <f t="shared" si="6"/>
      </c>
      <c r="I61" s="37">
        <f t="shared" si="4"/>
        <v>9.25</v>
      </c>
    </row>
    <row r="62" spans="1:9" ht="24.75">
      <c r="A62" s="91">
        <f t="shared" si="7"/>
        <v>8</v>
      </c>
      <c r="B62" s="100" t="s">
        <v>115</v>
      </c>
      <c r="C62" s="96" t="s">
        <v>116</v>
      </c>
      <c r="D62" s="20">
        <v>8</v>
      </c>
      <c r="E62" s="1">
        <v>1.5</v>
      </c>
      <c r="F62" s="8">
        <f t="shared" si="5"/>
        <v>9.5</v>
      </c>
      <c r="G62" s="22"/>
      <c r="H62" s="36">
        <f t="shared" si="6"/>
      </c>
      <c r="I62" s="37">
        <f t="shared" si="4"/>
        <v>9.5</v>
      </c>
    </row>
    <row r="63" spans="1:9" ht="24.75">
      <c r="A63" s="102">
        <f t="shared" si="7"/>
        <v>9</v>
      </c>
      <c r="B63" s="100" t="s">
        <v>117</v>
      </c>
      <c r="C63" s="96" t="s">
        <v>55</v>
      </c>
      <c r="D63" s="34">
        <v>13</v>
      </c>
      <c r="E63" s="35">
        <v>1</v>
      </c>
      <c r="F63" s="8">
        <f t="shared" si="5"/>
        <v>14</v>
      </c>
      <c r="G63" s="8"/>
      <c r="H63" s="36">
        <f t="shared" si="6"/>
      </c>
      <c r="I63" s="37">
        <f t="shared" si="4"/>
        <v>14</v>
      </c>
    </row>
    <row r="64" spans="1:9" ht="24.75">
      <c r="A64" s="102">
        <f t="shared" si="7"/>
        <v>10</v>
      </c>
      <c r="B64" s="100" t="s">
        <v>118</v>
      </c>
      <c r="C64" s="96" t="s">
        <v>119</v>
      </c>
      <c r="D64" s="34"/>
      <c r="E64" s="35"/>
      <c r="F64" s="8">
        <f t="shared" si="5"/>
        <v>0</v>
      </c>
      <c r="G64" s="8"/>
      <c r="H64" s="36">
        <f t="shared" si="6"/>
      </c>
      <c r="I64" s="37">
        <f t="shared" si="4"/>
        <v>0</v>
      </c>
    </row>
    <row r="65" spans="1:9" ht="24.75">
      <c r="A65" s="102">
        <f t="shared" si="7"/>
        <v>11</v>
      </c>
      <c r="B65" s="100" t="s">
        <v>120</v>
      </c>
      <c r="C65" s="96" t="s">
        <v>49</v>
      </c>
      <c r="D65" s="34">
        <v>8.5</v>
      </c>
      <c r="E65" s="35">
        <v>1</v>
      </c>
      <c r="F65" s="8">
        <f t="shared" si="5"/>
        <v>9.5</v>
      </c>
      <c r="G65" s="8"/>
      <c r="H65" s="36">
        <f t="shared" si="6"/>
      </c>
      <c r="I65" s="37">
        <f t="shared" si="4"/>
        <v>9.5</v>
      </c>
    </row>
    <row r="66" spans="1:9" ht="24.75">
      <c r="A66" s="102">
        <f t="shared" si="7"/>
        <v>12</v>
      </c>
      <c r="B66" s="100" t="s">
        <v>121</v>
      </c>
      <c r="C66" s="96" t="s">
        <v>122</v>
      </c>
      <c r="D66" s="34">
        <v>12.25</v>
      </c>
      <c r="E66" s="35">
        <v>2</v>
      </c>
      <c r="F66" s="8">
        <f t="shared" si="5"/>
        <v>14.25</v>
      </c>
      <c r="G66" s="8"/>
      <c r="H66" s="36">
        <f t="shared" si="6"/>
      </c>
      <c r="I66" s="37">
        <f t="shared" si="4"/>
        <v>14.25</v>
      </c>
    </row>
    <row r="67" spans="1:9" ht="24.75">
      <c r="A67" s="102">
        <f t="shared" si="7"/>
        <v>13</v>
      </c>
      <c r="B67" s="100" t="s">
        <v>123</v>
      </c>
      <c r="C67" s="96" t="s">
        <v>124</v>
      </c>
      <c r="D67" s="34">
        <v>9.25</v>
      </c>
      <c r="E67" s="35">
        <v>1</v>
      </c>
      <c r="F67" s="8">
        <f t="shared" si="5"/>
        <v>10.25</v>
      </c>
      <c r="G67" s="8"/>
      <c r="H67" s="36">
        <f t="shared" si="6"/>
      </c>
      <c r="I67" s="37">
        <f t="shared" si="4"/>
        <v>10.25</v>
      </c>
    </row>
    <row r="68" spans="1:9" ht="24.75">
      <c r="A68" s="102">
        <f t="shared" si="7"/>
        <v>14</v>
      </c>
      <c r="B68" s="100" t="s">
        <v>125</v>
      </c>
      <c r="C68" s="96" t="s">
        <v>126</v>
      </c>
      <c r="D68" s="34">
        <v>11.25</v>
      </c>
      <c r="E68" s="35">
        <v>0</v>
      </c>
      <c r="F68" s="8">
        <f t="shared" si="5"/>
        <v>11.25</v>
      </c>
      <c r="G68" s="8"/>
      <c r="H68" s="36">
        <f t="shared" si="6"/>
      </c>
      <c r="I68" s="37">
        <f t="shared" si="4"/>
        <v>11.25</v>
      </c>
    </row>
    <row r="69" spans="1:9" ht="24.75">
      <c r="A69" s="102">
        <f t="shared" si="7"/>
        <v>15</v>
      </c>
      <c r="B69" s="100" t="s">
        <v>127</v>
      </c>
      <c r="C69" s="96" t="s">
        <v>128</v>
      </c>
      <c r="D69" s="34">
        <v>12</v>
      </c>
      <c r="E69" s="35">
        <v>1.5</v>
      </c>
      <c r="F69" s="8">
        <f t="shared" si="5"/>
        <v>13.5</v>
      </c>
      <c r="G69" s="8"/>
      <c r="H69" s="36">
        <f t="shared" si="6"/>
      </c>
      <c r="I69" s="37">
        <f t="shared" si="4"/>
        <v>13.5</v>
      </c>
    </row>
    <row r="70" spans="1:9" ht="24.75">
      <c r="A70" s="102">
        <f t="shared" si="7"/>
        <v>16</v>
      </c>
      <c r="B70" s="100" t="s">
        <v>129</v>
      </c>
      <c r="C70" s="96" t="s">
        <v>130</v>
      </c>
      <c r="D70" s="34">
        <v>15</v>
      </c>
      <c r="E70" s="35">
        <v>1</v>
      </c>
      <c r="F70" s="8">
        <f t="shared" si="5"/>
        <v>16</v>
      </c>
      <c r="G70" s="8"/>
      <c r="H70" s="36">
        <f t="shared" si="6"/>
      </c>
      <c r="I70" s="37">
        <f t="shared" si="4"/>
        <v>16</v>
      </c>
    </row>
    <row r="71" spans="1:9" ht="24.75">
      <c r="A71" s="102">
        <f t="shared" si="7"/>
        <v>17</v>
      </c>
      <c r="B71" s="100" t="s">
        <v>131</v>
      </c>
      <c r="C71" s="96" t="s">
        <v>132</v>
      </c>
      <c r="D71" s="34">
        <v>13.25</v>
      </c>
      <c r="E71" s="35">
        <v>0.5</v>
      </c>
      <c r="F71" s="8">
        <f t="shared" si="5"/>
        <v>13.75</v>
      </c>
      <c r="G71" s="8"/>
      <c r="H71" s="36">
        <f t="shared" si="6"/>
      </c>
      <c r="I71" s="37">
        <f t="shared" si="4"/>
        <v>13.75</v>
      </c>
    </row>
    <row r="72" spans="1:9" ht="24.75">
      <c r="A72" s="102">
        <f t="shared" si="7"/>
        <v>18</v>
      </c>
      <c r="B72" s="100" t="s">
        <v>133</v>
      </c>
      <c r="C72" s="96" t="s">
        <v>134</v>
      </c>
      <c r="D72" s="34">
        <v>14</v>
      </c>
      <c r="E72" s="35">
        <v>10</v>
      </c>
      <c r="F72" s="8">
        <f t="shared" si="5"/>
        <v>24</v>
      </c>
      <c r="G72" s="8"/>
      <c r="H72" s="36">
        <f t="shared" si="6"/>
      </c>
      <c r="I72" s="37">
        <f t="shared" si="4"/>
        <v>24</v>
      </c>
    </row>
    <row r="73" spans="1:9" ht="24.75">
      <c r="A73" s="102">
        <f t="shared" si="7"/>
        <v>19</v>
      </c>
      <c r="B73" s="100" t="s">
        <v>135</v>
      </c>
      <c r="C73" s="96" t="s">
        <v>136</v>
      </c>
      <c r="D73" s="34">
        <v>17</v>
      </c>
      <c r="E73" s="35">
        <v>11</v>
      </c>
      <c r="F73" s="8">
        <f t="shared" si="5"/>
        <v>28</v>
      </c>
      <c r="G73" s="8"/>
      <c r="H73" s="36">
        <f t="shared" si="6"/>
      </c>
      <c r="I73" s="37">
        <f t="shared" si="4"/>
        <v>28</v>
      </c>
    </row>
    <row r="74" spans="1:9" ht="24.75">
      <c r="A74" s="102">
        <f t="shared" si="7"/>
        <v>20</v>
      </c>
      <c r="B74" s="100" t="s">
        <v>137</v>
      </c>
      <c r="C74" s="96" t="s">
        <v>138</v>
      </c>
      <c r="D74" s="34">
        <v>11.25</v>
      </c>
      <c r="E74" s="35">
        <v>4</v>
      </c>
      <c r="F74" s="8">
        <f t="shared" si="5"/>
        <v>15.25</v>
      </c>
      <c r="G74" s="8"/>
      <c r="H74" s="36">
        <f t="shared" si="6"/>
      </c>
      <c r="I74" s="37">
        <f t="shared" si="4"/>
        <v>15.25</v>
      </c>
    </row>
    <row r="75" spans="1:9" ht="24.75">
      <c r="A75" s="102">
        <f t="shared" si="7"/>
        <v>21</v>
      </c>
      <c r="B75" s="100" t="s">
        <v>139</v>
      </c>
      <c r="C75" s="96" t="s">
        <v>126</v>
      </c>
      <c r="D75" s="34">
        <v>12.25</v>
      </c>
      <c r="E75" s="35">
        <v>0.5</v>
      </c>
      <c r="F75" s="8">
        <f t="shared" si="5"/>
        <v>12.75</v>
      </c>
      <c r="G75" s="8"/>
      <c r="H75" s="36">
        <f t="shared" si="6"/>
      </c>
      <c r="I75" s="37">
        <f t="shared" si="4"/>
        <v>12.75</v>
      </c>
    </row>
    <row r="76" spans="1:9" ht="24.75">
      <c r="A76" s="102">
        <f t="shared" si="7"/>
        <v>22</v>
      </c>
      <c r="B76" s="100" t="s">
        <v>140</v>
      </c>
      <c r="C76" s="96" t="s">
        <v>141</v>
      </c>
      <c r="D76" s="34">
        <v>7.5</v>
      </c>
      <c r="E76" s="35">
        <v>1.5</v>
      </c>
      <c r="F76" s="8">
        <f t="shared" si="5"/>
        <v>9</v>
      </c>
      <c r="G76" s="8"/>
      <c r="H76" s="36">
        <f t="shared" si="6"/>
      </c>
      <c r="I76" s="37">
        <f t="shared" si="4"/>
        <v>9</v>
      </c>
    </row>
    <row r="77" spans="1:9" ht="24.75">
      <c r="A77" s="102">
        <f t="shared" si="7"/>
        <v>23</v>
      </c>
      <c r="B77" s="100" t="s">
        <v>142</v>
      </c>
      <c r="C77" s="96" t="s">
        <v>143</v>
      </c>
      <c r="D77" s="34">
        <v>13.25</v>
      </c>
      <c r="E77" s="35">
        <v>3</v>
      </c>
      <c r="F77" s="8">
        <f t="shared" si="5"/>
        <v>16.25</v>
      </c>
      <c r="G77" s="8"/>
      <c r="H77" s="36">
        <f t="shared" si="6"/>
      </c>
      <c r="I77" s="37">
        <f t="shared" si="4"/>
        <v>16.25</v>
      </c>
    </row>
    <row r="78" spans="1:9" ht="24.75">
      <c r="A78" s="102">
        <f t="shared" si="7"/>
        <v>24</v>
      </c>
      <c r="B78" s="100" t="s">
        <v>144</v>
      </c>
      <c r="C78" s="96" t="s">
        <v>145</v>
      </c>
      <c r="D78" s="34"/>
      <c r="E78" s="35"/>
      <c r="F78" s="8">
        <f t="shared" si="5"/>
        <v>0</v>
      </c>
      <c r="G78" s="8"/>
      <c r="H78" s="36">
        <f t="shared" si="6"/>
      </c>
      <c r="I78" s="37">
        <f t="shared" si="4"/>
        <v>0</v>
      </c>
    </row>
    <row r="79" spans="1:9" ht="24.75">
      <c r="A79" s="102">
        <f t="shared" si="7"/>
        <v>25</v>
      </c>
      <c r="B79" s="100" t="s">
        <v>87</v>
      </c>
      <c r="C79" s="96" t="s">
        <v>146</v>
      </c>
      <c r="D79" s="34">
        <v>8</v>
      </c>
      <c r="E79" s="35">
        <v>5.5</v>
      </c>
      <c r="F79" s="8">
        <f t="shared" si="5"/>
        <v>13.5</v>
      </c>
      <c r="G79" s="8"/>
      <c r="H79" s="36">
        <f t="shared" si="6"/>
      </c>
      <c r="I79" s="37">
        <f t="shared" si="4"/>
        <v>13.5</v>
      </c>
    </row>
    <row r="80" spans="1:9" ht="24.75">
      <c r="A80" s="102">
        <f t="shared" si="7"/>
        <v>26</v>
      </c>
      <c r="B80" s="100" t="s">
        <v>147</v>
      </c>
      <c r="C80" s="96" t="s">
        <v>148</v>
      </c>
      <c r="D80" s="34">
        <v>5.75</v>
      </c>
      <c r="E80" s="35">
        <v>0.5</v>
      </c>
      <c r="F80" s="8">
        <f t="shared" si="5"/>
        <v>6.25</v>
      </c>
      <c r="G80" s="8"/>
      <c r="H80" s="36">
        <f t="shared" si="6"/>
      </c>
      <c r="I80" s="37">
        <f t="shared" si="4"/>
        <v>6.25</v>
      </c>
    </row>
    <row r="81" spans="1:9" ht="24.75">
      <c r="A81" s="102">
        <f t="shared" si="7"/>
        <v>27</v>
      </c>
      <c r="B81" s="100" t="s">
        <v>149</v>
      </c>
      <c r="C81" s="96" t="s">
        <v>150</v>
      </c>
      <c r="D81" s="38">
        <v>7.25</v>
      </c>
      <c r="E81" s="39">
        <v>0</v>
      </c>
      <c r="F81" s="8">
        <f t="shared" si="5"/>
        <v>7.25</v>
      </c>
      <c r="G81" s="23"/>
      <c r="H81" s="36">
        <f t="shared" si="6"/>
      </c>
      <c r="I81" s="37">
        <f t="shared" si="4"/>
        <v>7.25</v>
      </c>
    </row>
    <row r="82" spans="1:9" ht="24.75">
      <c r="A82" s="102">
        <f t="shared" si="7"/>
        <v>28</v>
      </c>
      <c r="B82" s="100" t="s">
        <v>151</v>
      </c>
      <c r="C82" s="96" t="s">
        <v>152</v>
      </c>
      <c r="D82" s="20">
        <v>11</v>
      </c>
      <c r="E82" s="1">
        <v>2</v>
      </c>
      <c r="F82" s="8">
        <f t="shared" si="5"/>
        <v>13</v>
      </c>
      <c r="G82" s="40"/>
      <c r="H82" s="36">
        <f t="shared" si="6"/>
      </c>
      <c r="I82" s="37">
        <f t="shared" si="4"/>
        <v>13</v>
      </c>
    </row>
    <row r="83" spans="1:9" ht="24.75">
      <c r="A83" s="102">
        <f t="shared" si="7"/>
        <v>29</v>
      </c>
      <c r="B83" s="100" t="s">
        <v>153</v>
      </c>
      <c r="C83" s="96" t="s">
        <v>154</v>
      </c>
      <c r="D83" s="41">
        <v>14.5</v>
      </c>
      <c r="E83" s="24">
        <v>9</v>
      </c>
      <c r="F83" s="8">
        <f t="shared" si="5"/>
        <v>23.5</v>
      </c>
      <c r="G83" s="42"/>
      <c r="H83" s="36">
        <f t="shared" si="6"/>
      </c>
      <c r="I83" s="37">
        <f t="shared" si="4"/>
        <v>23.5</v>
      </c>
    </row>
    <row r="84" spans="1:9" ht="24.75">
      <c r="A84" s="102">
        <f t="shared" si="7"/>
        <v>30</v>
      </c>
      <c r="B84" s="100" t="s">
        <v>155</v>
      </c>
      <c r="C84" s="96" t="s">
        <v>143</v>
      </c>
      <c r="D84" s="41">
        <v>9.5</v>
      </c>
      <c r="E84" s="24">
        <v>1</v>
      </c>
      <c r="F84" s="8">
        <f t="shared" si="5"/>
        <v>10.5</v>
      </c>
      <c r="G84" s="42"/>
      <c r="H84" s="36">
        <f t="shared" si="6"/>
      </c>
      <c r="I84" s="37">
        <f t="shared" si="4"/>
        <v>10.5</v>
      </c>
    </row>
    <row r="85" spans="1:9" ht="25.5" thickBot="1">
      <c r="A85" s="103">
        <f t="shared" si="7"/>
        <v>31</v>
      </c>
      <c r="B85" s="101" t="s">
        <v>156</v>
      </c>
      <c r="C85" s="98" t="s">
        <v>157</v>
      </c>
      <c r="D85" s="63">
        <v>10</v>
      </c>
      <c r="E85" s="47">
        <v>2</v>
      </c>
      <c r="F85" s="43">
        <f t="shared" si="5"/>
        <v>12</v>
      </c>
      <c r="G85" s="47"/>
      <c r="H85" s="44">
        <f t="shared" si="6"/>
      </c>
      <c r="I85" s="45">
        <f t="shared" si="4"/>
        <v>12</v>
      </c>
    </row>
    <row r="86" spans="1:9" ht="21" thickBot="1">
      <c r="A86" s="6"/>
      <c r="B86" s="6"/>
      <c r="C86" s="9"/>
      <c r="D86" s="2"/>
      <c r="E86" s="2"/>
      <c r="F86" s="2"/>
      <c r="G86" s="7"/>
      <c r="H86" s="4"/>
      <c r="I86" s="2"/>
    </row>
    <row r="87" spans="1:9" ht="22.5" thickBot="1">
      <c r="A87" s="6"/>
      <c r="B87" s="6"/>
      <c r="C87" s="157" t="s">
        <v>173</v>
      </c>
      <c r="D87" s="158"/>
      <c r="E87" s="158"/>
      <c r="F87" s="158"/>
      <c r="G87" s="158"/>
      <c r="H87" s="159"/>
      <c r="I87" s="2"/>
    </row>
    <row r="88" spans="1:9" ht="16.5">
      <c r="A88" s="5"/>
      <c r="B88" s="5"/>
      <c r="F88" s="3"/>
      <c r="G88" s="5"/>
      <c r="H88" s="5"/>
      <c r="I88" s="3"/>
    </row>
    <row r="89" spans="1:9" ht="19.5">
      <c r="A89" s="163" t="s">
        <v>2</v>
      </c>
      <c r="B89" s="163"/>
      <c r="C89" s="163"/>
      <c r="D89" s="163"/>
      <c r="E89" s="11"/>
      <c r="F89" s="11"/>
      <c r="G89" s="163" t="s">
        <v>12</v>
      </c>
      <c r="H89" s="163"/>
      <c r="I89" s="163"/>
    </row>
    <row r="90" spans="1:9" ht="19.5">
      <c r="A90" s="163" t="s">
        <v>3</v>
      </c>
      <c r="B90" s="163"/>
      <c r="C90" s="163"/>
      <c r="D90" s="163"/>
      <c r="E90" s="11"/>
      <c r="F90" s="11"/>
      <c r="G90" s="163" t="s">
        <v>4</v>
      </c>
      <c r="H90" s="163"/>
      <c r="I90" s="163"/>
    </row>
    <row r="91" spans="1:9" ht="21.75" thickBot="1">
      <c r="A91" s="5"/>
      <c r="B91" s="5"/>
      <c r="C91" s="25"/>
      <c r="F91" s="3"/>
      <c r="G91" s="5"/>
      <c r="H91" s="5"/>
      <c r="I91" s="3"/>
    </row>
    <row r="92" spans="1:9" ht="25.5" thickBot="1">
      <c r="A92" s="5"/>
      <c r="B92" s="5"/>
      <c r="C92" s="151" t="s">
        <v>161</v>
      </c>
      <c r="D92" s="152"/>
      <c r="E92" s="152"/>
      <c r="F92" s="152"/>
      <c r="G92" s="152"/>
      <c r="H92" s="153"/>
      <c r="I92" s="3"/>
    </row>
    <row r="93" spans="1:9" ht="17.25" thickBot="1">
      <c r="A93" s="5"/>
      <c r="B93" s="5"/>
      <c r="F93" s="3"/>
      <c r="G93" s="5"/>
      <c r="H93" s="5"/>
      <c r="I93" s="3"/>
    </row>
    <row r="94" spans="1:9" ht="21" thickBot="1">
      <c r="A94" s="5"/>
      <c r="B94" s="5"/>
      <c r="D94" s="154" t="s">
        <v>43</v>
      </c>
      <c r="E94" s="155"/>
      <c r="F94" s="155"/>
      <c r="G94" s="156"/>
      <c r="H94" s="5"/>
      <c r="I94" s="13"/>
    </row>
    <row r="95" spans="1:9" ht="21.75" thickBot="1">
      <c r="A95" s="5"/>
      <c r="B95" s="5"/>
      <c r="D95" s="10"/>
      <c r="E95" s="10"/>
      <c r="F95" s="10"/>
      <c r="G95" s="5"/>
      <c r="H95" s="5"/>
      <c r="I95" s="3"/>
    </row>
    <row r="96" spans="1:9" ht="21.75" thickBot="1">
      <c r="A96" s="5"/>
      <c r="B96" s="5"/>
      <c r="C96" s="157" t="s">
        <v>170</v>
      </c>
      <c r="D96" s="158"/>
      <c r="E96" s="158"/>
      <c r="F96" s="158"/>
      <c r="G96" s="158"/>
      <c r="H96" s="159"/>
      <c r="I96" s="3"/>
    </row>
    <row r="97" spans="1:9" ht="21.75" thickBot="1">
      <c r="A97" s="5"/>
      <c r="B97" s="5"/>
      <c r="C97" s="26"/>
      <c r="D97" s="160" t="s">
        <v>191</v>
      </c>
      <c r="E97" s="161"/>
      <c r="F97" s="162"/>
      <c r="G97" s="26"/>
      <c r="H97" s="26"/>
      <c r="I97" s="3"/>
    </row>
    <row r="98" spans="1:9" ht="17.25" thickBot="1">
      <c r="A98" s="5"/>
      <c r="B98" s="5"/>
      <c r="F98" s="3"/>
      <c r="G98" s="5"/>
      <c r="H98" s="5"/>
      <c r="I98" s="3"/>
    </row>
    <row r="99" spans="1:9" ht="62.25" thickBot="1">
      <c r="A99" s="27" t="s">
        <v>37</v>
      </c>
      <c r="B99" s="87" t="s">
        <v>46</v>
      </c>
      <c r="C99" s="87" t="s">
        <v>47</v>
      </c>
      <c r="D99" s="27" t="s">
        <v>5</v>
      </c>
      <c r="E99" s="27" t="s">
        <v>17</v>
      </c>
      <c r="F99" s="27" t="s">
        <v>18</v>
      </c>
      <c r="G99" s="27" t="s">
        <v>6</v>
      </c>
      <c r="H99" s="28" t="s">
        <v>19</v>
      </c>
      <c r="I99" s="29" t="s">
        <v>1</v>
      </c>
    </row>
    <row r="100" spans="1:9" ht="22.5">
      <c r="A100" s="88">
        <v>1</v>
      </c>
      <c r="B100" s="93" t="s">
        <v>192</v>
      </c>
      <c r="C100" s="94" t="s">
        <v>193</v>
      </c>
      <c r="D100" s="59">
        <v>6</v>
      </c>
      <c r="E100" s="31">
        <v>1</v>
      </c>
      <c r="F100" s="31">
        <f>2*(D100+E100)/2</f>
        <v>7</v>
      </c>
      <c r="G100" s="30"/>
      <c r="H100" s="32">
        <f>IF(G100="","",2*(D100+G100)/2)</f>
      </c>
      <c r="I100" s="33">
        <f>IF(H100="",F100,IF(H100&gt;F100,H100,F100))</f>
        <v>7</v>
      </c>
    </row>
    <row r="101" spans="1:9" ht="24.75">
      <c r="A101" s="102">
        <f>A100+1</f>
        <v>2</v>
      </c>
      <c r="B101" s="95" t="s">
        <v>194</v>
      </c>
      <c r="C101" s="96" t="s">
        <v>195</v>
      </c>
      <c r="D101" s="34">
        <v>5.25</v>
      </c>
      <c r="E101" s="35">
        <v>0</v>
      </c>
      <c r="F101" s="8">
        <f>2*(D101+E101)/2</f>
        <v>5.25</v>
      </c>
      <c r="G101" s="8"/>
      <c r="H101" s="36">
        <f>IF(G101="","",2*(D101+G101)/2)</f>
      </c>
      <c r="I101" s="37">
        <f>IF(H101="",F101,IF(H101&gt;F101,H101,F101))</f>
        <v>5.25</v>
      </c>
    </row>
    <row r="102" spans="1:9" ht="24.75">
      <c r="A102" s="102">
        <f>A101+1</f>
        <v>3</v>
      </c>
      <c r="B102" s="95" t="s">
        <v>196</v>
      </c>
      <c r="C102" s="96" t="s">
        <v>197</v>
      </c>
      <c r="D102" s="34">
        <v>5</v>
      </c>
      <c r="E102" s="35">
        <v>0</v>
      </c>
      <c r="F102" s="8">
        <f>2*(D102+E102)/2</f>
        <v>5</v>
      </c>
      <c r="G102" s="8"/>
      <c r="H102" s="36">
        <f>IF(G102="","",2*(D102+G102)/2)</f>
      </c>
      <c r="I102" s="37">
        <f>IF(H102="",F102,IF(H102&gt;F102,H102,F102))</f>
        <v>5</v>
      </c>
    </row>
    <row r="103" spans="1:9" ht="25.5" thickBot="1">
      <c r="A103" s="103">
        <f>A102+1</f>
        <v>4</v>
      </c>
      <c r="B103" s="97" t="s">
        <v>198</v>
      </c>
      <c r="C103" s="98" t="s">
        <v>199</v>
      </c>
      <c r="D103" s="124">
        <v>5</v>
      </c>
      <c r="E103" s="125">
        <v>2</v>
      </c>
      <c r="F103" s="43">
        <f>2*(D103+E103)/2</f>
        <v>7</v>
      </c>
      <c r="G103" s="43"/>
      <c r="H103" s="44">
        <f>IF(G103="","",2*(D103+G103)/2)</f>
      </c>
      <c r="I103" s="45">
        <f>IF(H103="",F103,IF(H103&gt;F103,H103,F103))</f>
        <v>7</v>
      </c>
    </row>
  </sheetData>
  <sheetProtection/>
  <mergeCells count="26">
    <mergeCell ref="A45:D45"/>
    <mergeCell ref="G45:I45"/>
    <mergeCell ref="A1:D1"/>
    <mergeCell ref="G1:I1"/>
    <mergeCell ref="A2:D2"/>
    <mergeCell ref="G2:I2"/>
    <mergeCell ref="C4:H4"/>
    <mergeCell ref="D6:G6"/>
    <mergeCell ref="C47:H47"/>
    <mergeCell ref="D49:G49"/>
    <mergeCell ref="C51:H51"/>
    <mergeCell ref="D52:F52"/>
    <mergeCell ref="C87:H87"/>
    <mergeCell ref="C8:H8"/>
    <mergeCell ref="D9:F9"/>
    <mergeCell ref="C43:H43"/>
    <mergeCell ref="A44:D44"/>
    <mergeCell ref="G44:I44"/>
    <mergeCell ref="C96:H96"/>
    <mergeCell ref="D97:F97"/>
    <mergeCell ref="A89:D89"/>
    <mergeCell ref="G89:I89"/>
    <mergeCell ref="A90:D90"/>
    <mergeCell ref="G90:I90"/>
    <mergeCell ref="C92:H92"/>
    <mergeCell ref="D94:G94"/>
  </mergeCells>
  <printOptions horizontalCentered="1"/>
  <pageMargins left="0.1968503937007874" right="0.1968503937007874" top="0.6299212598425197" bottom="0.6299212598425197" header="0.4724409448818898" footer="0.6299212598425197"/>
  <pageSetup horizontalDpi="600" verticalDpi="600" orientation="portrait" paperSize="9" scale="74" r:id="rId1"/>
  <headerFooter alignWithMargins="0">
    <oddHeader>&amp;C
&amp;"Comic Sans MS,Gras"&amp;12
  &amp;R&amp;"Comic Sans MS,Gras"&amp;12
</oddHeader>
  </headerFooter>
  <rowBreaks count="2" manualBreakCount="2">
    <brk id="43" max="8" man="1"/>
    <brk id="8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5"/>
  <sheetViews>
    <sheetView rightToLeft="1" view="pageBreakPreview" zoomScaleSheetLayoutView="100" zoomScalePageLayoutView="0" workbookViewId="0" topLeftCell="A83">
      <selection activeCell="E106" sqref="E106"/>
    </sheetView>
  </sheetViews>
  <sheetFormatPr defaultColWidth="11.421875" defaultRowHeight="12.75"/>
  <cols>
    <col min="1" max="1" width="4.140625" style="3" customWidth="1"/>
    <col min="2" max="2" width="17.8515625" style="3" customWidth="1"/>
    <col min="3" max="3" width="18.281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12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51" t="s">
        <v>161</v>
      </c>
      <c r="D4" s="152"/>
      <c r="E4" s="152"/>
      <c r="F4" s="152"/>
      <c r="G4" s="152"/>
      <c r="H4" s="153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54" t="s">
        <v>43</v>
      </c>
      <c r="E6" s="155"/>
      <c r="F6" s="155"/>
      <c r="G6" s="156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7" t="s">
        <v>168</v>
      </c>
      <c r="D8" s="158"/>
      <c r="E8" s="158"/>
      <c r="F8" s="158"/>
      <c r="G8" s="158"/>
      <c r="H8" s="159"/>
      <c r="I8" s="3"/>
    </row>
    <row r="9" spans="1:9" ht="24" customHeight="1" thickBot="1">
      <c r="A9" s="5"/>
      <c r="B9" s="5"/>
      <c r="C9" s="26"/>
      <c r="D9" s="160" t="s">
        <v>16</v>
      </c>
      <c r="E9" s="161"/>
      <c r="F9" s="162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37</v>
      </c>
      <c r="B11" s="87" t="s">
        <v>46</v>
      </c>
      <c r="C11" s="87" t="s">
        <v>47</v>
      </c>
      <c r="D11" s="27" t="s">
        <v>5</v>
      </c>
      <c r="E11" s="27" t="s">
        <v>17</v>
      </c>
      <c r="F11" s="27" t="s">
        <v>18</v>
      </c>
      <c r="G11" s="27" t="s">
        <v>6</v>
      </c>
      <c r="H11" s="28" t="s">
        <v>19</v>
      </c>
      <c r="I11" s="29" t="s">
        <v>1</v>
      </c>
    </row>
    <row r="12" spans="1:9" ht="24" customHeight="1">
      <c r="A12" s="88">
        <v>1</v>
      </c>
      <c r="B12" s="93" t="s">
        <v>48</v>
      </c>
      <c r="C12" s="94" t="s">
        <v>49</v>
      </c>
      <c r="D12" s="59">
        <v>13</v>
      </c>
      <c r="E12" s="31">
        <v>7.5</v>
      </c>
      <c r="F12" s="31">
        <f>2*(D12+E12)/2</f>
        <v>20.5</v>
      </c>
      <c r="G12" s="30"/>
      <c r="H12" s="32">
        <f>IF(G12="","",2*(D12+G12)/2)</f>
      </c>
      <c r="I12" s="33">
        <f aca="true" t="shared" si="0" ref="I12:I41">IF(H12="",F12,IF(H12&gt;F12,H12,F12))</f>
        <v>20.5</v>
      </c>
    </row>
    <row r="13" spans="1:9" ht="24" customHeight="1">
      <c r="A13" s="89">
        <f>A12+1</f>
        <v>2</v>
      </c>
      <c r="B13" s="95" t="s">
        <v>50</v>
      </c>
      <c r="C13" s="96" t="s">
        <v>51</v>
      </c>
      <c r="D13" s="34">
        <v>10</v>
      </c>
      <c r="E13" s="35">
        <v>8.5</v>
      </c>
      <c r="F13" s="8">
        <f aca="true" t="shared" si="1" ref="F13:F41">2*(D13+E13)/2</f>
        <v>18.5</v>
      </c>
      <c r="G13" s="8"/>
      <c r="H13" s="36">
        <f aca="true" t="shared" si="2" ref="H13:H41">IF(G13="","",2*(D13+G13)/2)</f>
      </c>
      <c r="I13" s="37">
        <f t="shared" si="0"/>
        <v>18.5</v>
      </c>
    </row>
    <row r="14" spans="1:9" ht="24" customHeight="1">
      <c r="A14" s="89">
        <f aca="true" t="shared" si="3" ref="A14:A41">A13+1</f>
        <v>3</v>
      </c>
      <c r="B14" s="95" t="s">
        <v>52</v>
      </c>
      <c r="C14" s="96" t="s">
        <v>53</v>
      </c>
      <c r="D14" s="34">
        <v>10</v>
      </c>
      <c r="E14" s="35">
        <v>6.5</v>
      </c>
      <c r="F14" s="8">
        <f t="shared" si="1"/>
        <v>16.5</v>
      </c>
      <c r="G14" s="8"/>
      <c r="H14" s="36">
        <f t="shared" si="2"/>
      </c>
      <c r="I14" s="37">
        <f t="shared" si="0"/>
        <v>16.5</v>
      </c>
    </row>
    <row r="15" spans="1:9" ht="24" customHeight="1">
      <c r="A15" s="90">
        <f t="shared" si="3"/>
        <v>4</v>
      </c>
      <c r="B15" s="95" t="s">
        <v>54</v>
      </c>
      <c r="C15" s="96" t="s">
        <v>55</v>
      </c>
      <c r="D15" s="38">
        <v>12</v>
      </c>
      <c r="E15" s="39">
        <v>7</v>
      </c>
      <c r="F15" s="8">
        <f t="shared" si="1"/>
        <v>19</v>
      </c>
      <c r="G15" s="23"/>
      <c r="H15" s="36">
        <f t="shared" si="2"/>
      </c>
      <c r="I15" s="37">
        <f t="shared" si="0"/>
        <v>19</v>
      </c>
    </row>
    <row r="16" spans="1:9" ht="24" customHeight="1">
      <c r="A16" s="91">
        <f t="shared" si="3"/>
        <v>5</v>
      </c>
      <c r="B16" s="95" t="s">
        <v>56</v>
      </c>
      <c r="C16" s="96" t="s">
        <v>57</v>
      </c>
      <c r="D16" s="20">
        <v>12</v>
      </c>
      <c r="E16" s="1">
        <v>6</v>
      </c>
      <c r="F16" s="8">
        <f t="shared" si="1"/>
        <v>18</v>
      </c>
      <c r="G16" s="22"/>
      <c r="H16" s="36">
        <f t="shared" si="2"/>
      </c>
      <c r="I16" s="37">
        <f t="shared" si="0"/>
        <v>18</v>
      </c>
    </row>
    <row r="17" spans="1:9" ht="24" customHeight="1">
      <c r="A17" s="89">
        <f t="shared" si="3"/>
        <v>6</v>
      </c>
      <c r="B17" s="95" t="s">
        <v>58</v>
      </c>
      <c r="C17" s="96" t="s">
        <v>59</v>
      </c>
      <c r="D17" s="34">
        <v>12</v>
      </c>
      <c r="E17" s="35">
        <v>4</v>
      </c>
      <c r="F17" s="8">
        <f t="shared" si="1"/>
        <v>16</v>
      </c>
      <c r="G17" s="8"/>
      <c r="H17" s="36">
        <f t="shared" si="2"/>
      </c>
      <c r="I17" s="37">
        <f t="shared" si="0"/>
        <v>16</v>
      </c>
    </row>
    <row r="18" spans="1:9" ht="24" customHeight="1">
      <c r="A18" s="90">
        <f t="shared" si="3"/>
        <v>7</v>
      </c>
      <c r="B18" s="95" t="s">
        <v>60</v>
      </c>
      <c r="C18" s="96" t="s">
        <v>61</v>
      </c>
      <c r="D18" s="38">
        <v>13</v>
      </c>
      <c r="E18" s="39">
        <v>7</v>
      </c>
      <c r="F18" s="8">
        <f t="shared" si="1"/>
        <v>20</v>
      </c>
      <c r="G18" s="23"/>
      <c r="H18" s="36">
        <f t="shared" si="2"/>
      </c>
      <c r="I18" s="37">
        <f t="shared" si="0"/>
        <v>20</v>
      </c>
    </row>
    <row r="19" spans="1:9" ht="24" customHeight="1">
      <c r="A19" s="91">
        <f t="shared" si="3"/>
        <v>8</v>
      </c>
      <c r="B19" s="95" t="s">
        <v>62</v>
      </c>
      <c r="C19" s="96" t="s">
        <v>63</v>
      </c>
      <c r="D19" s="20">
        <v>13</v>
      </c>
      <c r="E19" s="1">
        <v>13</v>
      </c>
      <c r="F19" s="8">
        <f t="shared" si="1"/>
        <v>26</v>
      </c>
      <c r="G19" s="22"/>
      <c r="H19" s="36">
        <f t="shared" si="2"/>
      </c>
      <c r="I19" s="37">
        <f t="shared" si="0"/>
        <v>26</v>
      </c>
    </row>
    <row r="20" spans="1:9" ht="24" customHeight="1">
      <c r="A20" s="89">
        <f t="shared" si="3"/>
        <v>9</v>
      </c>
      <c r="B20" s="95" t="s">
        <v>64</v>
      </c>
      <c r="C20" s="96" t="s">
        <v>65</v>
      </c>
      <c r="D20" s="34">
        <v>14</v>
      </c>
      <c r="E20" s="35">
        <v>7.5</v>
      </c>
      <c r="F20" s="8">
        <f t="shared" si="1"/>
        <v>21.5</v>
      </c>
      <c r="G20" s="8"/>
      <c r="H20" s="36">
        <f t="shared" si="2"/>
      </c>
      <c r="I20" s="37">
        <f t="shared" si="0"/>
        <v>21.5</v>
      </c>
    </row>
    <row r="21" spans="1:9" ht="24" customHeight="1">
      <c r="A21" s="89">
        <f t="shared" si="3"/>
        <v>10</v>
      </c>
      <c r="B21" s="95" t="s">
        <v>66</v>
      </c>
      <c r="C21" s="96" t="s">
        <v>63</v>
      </c>
      <c r="D21" s="34">
        <v>13</v>
      </c>
      <c r="E21" s="35">
        <v>9.5</v>
      </c>
      <c r="F21" s="8">
        <f t="shared" si="1"/>
        <v>22.5</v>
      </c>
      <c r="G21" s="8"/>
      <c r="H21" s="36">
        <f t="shared" si="2"/>
      </c>
      <c r="I21" s="37">
        <f t="shared" si="0"/>
        <v>22.5</v>
      </c>
    </row>
    <row r="22" spans="1:9" ht="24" customHeight="1">
      <c r="A22" s="89">
        <f t="shared" si="3"/>
        <v>11</v>
      </c>
      <c r="B22" s="95" t="s">
        <v>67</v>
      </c>
      <c r="C22" s="96" t="s">
        <v>68</v>
      </c>
      <c r="D22" s="34">
        <v>12</v>
      </c>
      <c r="E22" s="35">
        <v>8</v>
      </c>
      <c r="F22" s="8">
        <f t="shared" si="1"/>
        <v>20</v>
      </c>
      <c r="G22" s="8"/>
      <c r="H22" s="36">
        <f t="shared" si="2"/>
      </c>
      <c r="I22" s="37">
        <f t="shared" si="0"/>
        <v>20</v>
      </c>
    </row>
    <row r="23" spans="1:9" ht="24" customHeight="1">
      <c r="A23" s="89">
        <f t="shared" si="3"/>
        <v>12</v>
      </c>
      <c r="B23" s="95" t="s">
        <v>69</v>
      </c>
      <c r="C23" s="96" t="s">
        <v>70</v>
      </c>
      <c r="D23" s="34">
        <v>10</v>
      </c>
      <c r="E23" s="35"/>
      <c r="F23" s="8">
        <f t="shared" si="1"/>
        <v>10</v>
      </c>
      <c r="G23" s="8"/>
      <c r="H23" s="36">
        <f t="shared" si="2"/>
      </c>
      <c r="I23" s="37">
        <f t="shared" si="0"/>
        <v>10</v>
      </c>
    </row>
    <row r="24" spans="1:9" ht="24" customHeight="1">
      <c r="A24" s="89">
        <f t="shared" si="3"/>
        <v>13</v>
      </c>
      <c r="B24" s="95" t="s">
        <v>71</v>
      </c>
      <c r="C24" s="96" t="s">
        <v>65</v>
      </c>
      <c r="D24" s="34">
        <v>11</v>
      </c>
      <c r="E24" s="35">
        <v>5</v>
      </c>
      <c r="F24" s="8">
        <f t="shared" si="1"/>
        <v>16</v>
      </c>
      <c r="G24" s="8"/>
      <c r="H24" s="36">
        <f t="shared" si="2"/>
      </c>
      <c r="I24" s="37">
        <f t="shared" si="0"/>
        <v>16</v>
      </c>
    </row>
    <row r="25" spans="1:9" ht="24" customHeight="1">
      <c r="A25" s="89">
        <f t="shared" si="3"/>
        <v>14</v>
      </c>
      <c r="B25" s="95" t="s">
        <v>72</v>
      </c>
      <c r="C25" s="96" t="s">
        <v>61</v>
      </c>
      <c r="D25" s="34">
        <v>14</v>
      </c>
      <c r="E25" s="35">
        <v>6</v>
      </c>
      <c r="F25" s="8">
        <f t="shared" si="1"/>
        <v>20</v>
      </c>
      <c r="G25" s="8"/>
      <c r="H25" s="36">
        <f t="shared" si="2"/>
      </c>
      <c r="I25" s="37">
        <f t="shared" si="0"/>
        <v>20</v>
      </c>
    </row>
    <row r="26" spans="1:9" ht="24" customHeight="1">
      <c r="A26" s="89">
        <f t="shared" si="3"/>
        <v>15</v>
      </c>
      <c r="B26" s="95" t="s">
        <v>73</v>
      </c>
      <c r="C26" s="96" t="s">
        <v>74</v>
      </c>
      <c r="D26" s="34">
        <v>14</v>
      </c>
      <c r="E26" s="35">
        <v>6</v>
      </c>
      <c r="F26" s="8">
        <f t="shared" si="1"/>
        <v>20</v>
      </c>
      <c r="G26" s="8"/>
      <c r="H26" s="36">
        <f t="shared" si="2"/>
      </c>
      <c r="I26" s="37">
        <f t="shared" si="0"/>
        <v>20</v>
      </c>
    </row>
    <row r="27" spans="1:9" ht="24" customHeight="1">
      <c r="A27" s="89">
        <f t="shared" si="3"/>
        <v>16</v>
      </c>
      <c r="B27" s="95" t="s">
        <v>75</v>
      </c>
      <c r="C27" s="96" t="s">
        <v>76</v>
      </c>
      <c r="D27" s="34">
        <v>10</v>
      </c>
      <c r="E27" s="35"/>
      <c r="F27" s="8">
        <f t="shared" si="1"/>
        <v>10</v>
      </c>
      <c r="G27" s="8"/>
      <c r="H27" s="36">
        <f t="shared" si="2"/>
      </c>
      <c r="I27" s="37">
        <f t="shared" si="0"/>
        <v>10</v>
      </c>
    </row>
    <row r="28" spans="1:9" ht="24" customHeight="1">
      <c r="A28" s="89">
        <f t="shared" si="3"/>
        <v>17</v>
      </c>
      <c r="B28" s="95" t="s">
        <v>77</v>
      </c>
      <c r="C28" s="96" t="s">
        <v>78</v>
      </c>
      <c r="D28" s="34">
        <v>11</v>
      </c>
      <c r="E28" s="35">
        <v>5</v>
      </c>
      <c r="F28" s="8">
        <f t="shared" si="1"/>
        <v>16</v>
      </c>
      <c r="G28" s="8"/>
      <c r="H28" s="36">
        <f t="shared" si="2"/>
      </c>
      <c r="I28" s="37">
        <f t="shared" si="0"/>
        <v>16</v>
      </c>
    </row>
    <row r="29" spans="1:9" ht="24" customHeight="1">
      <c r="A29" s="89">
        <f t="shared" si="3"/>
        <v>18</v>
      </c>
      <c r="B29" s="95" t="s">
        <v>79</v>
      </c>
      <c r="C29" s="96" t="s">
        <v>80</v>
      </c>
      <c r="D29" s="34" t="s">
        <v>201</v>
      </c>
      <c r="E29" s="35" t="s">
        <v>201</v>
      </c>
      <c r="F29" s="8" t="e">
        <f t="shared" si="1"/>
        <v>#VALUE!</v>
      </c>
      <c r="G29" s="8"/>
      <c r="H29" s="36">
        <f t="shared" si="2"/>
      </c>
      <c r="I29" s="37" t="e">
        <f t="shared" si="0"/>
        <v>#VALUE!</v>
      </c>
    </row>
    <row r="30" spans="1:9" ht="24" customHeight="1">
      <c r="A30" s="89">
        <f t="shared" si="3"/>
        <v>19</v>
      </c>
      <c r="B30" s="95" t="s">
        <v>81</v>
      </c>
      <c r="C30" s="96" t="s">
        <v>53</v>
      </c>
      <c r="D30" s="34">
        <v>10</v>
      </c>
      <c r="E30" s="35"/>
      <c r="F30" s="8">
        <f t="shared" si="1"/>
        <v>10</v>
      </c>
      <c r="G30" s="8"/>
      <c r="H30" s="36">
        <f t="shared" si="2"/>
      </c>
      <c r="I30" s="37">
        <f t="shared" si="0"/>
        <v>10</v>
      </c>
    </row>
    <row r="31" spans="1:9" ht="24" customHeight="1">
      <c r="A31" s="89">
        <f t="shared" si="3"/>
        <v>20</v>
      </c>
      <c r="B31" s="95" t="s">
        <v>82</v>
      </c>
      <c r="C31" s="96" t="s">
        <v>83</v>
      </c>
      <c r="D31" s="34">
        <v>12</v>
      </c>
      <c r="E31" s="35">
        <v>5</v>
      </c>
      <c r="F31" s="8">
        <f t="shared" si="1"/>
        <v>17</v>
      </c>
      <c r="G31" s="8"/>
      <c r="H31" s="36">
        <f t="shared" si="2"/>
      </c>
      <c r="I31" s="37">
        <f t="shared" si="0"/>
        <v>17</v>
      </c>
    </row>
    <row r="32" spans="1:9" ht="24" customHeight="1">
      <c r="A32" s="89">
        <f t="shared" si="3"/>
        <v>21</v>
      </c>
      <c r="B32" s="95" t="s">
        <v>84</v>
      </c>
      <c r="C32" s="96" t="s">
        <v>85</v>
      </c>
      <c r="D32" s="34">
        <v>10</v>
      </c>
      <c r="E32" s="35">
        <v>6.5</v>
      </c>
      <c r="F32" s="8">
        <f t="shared" si="1"/>
        <v>16.5</v>
      </c>
      <c r="G32" s="8"/>
      <c r="H32" s="36">
        <f t="shared" si="2"/>
      </c>
      <c r="I32" s="37">
        <f t="shared" si="0"/>
        <v>16.5</v>
      </c>
    </row>
    <row r="33" spans="1:9" ht="24" customHeight="1">
      <c r="A33" s="89">
        <f t="shared" si="3"/>
        <v>22</v>
      </c>
      <c r="B33" s="95" t="s">
        <v>86</v>
      </c>
      <c r="C33" s="96" t="s">
        <v>63</v>
      </c>
      <c r="D33" s="34">
        <v>10</v>
      </c>
      <c r="E33" s="35">
        <v>5</v>
      </c>
      <c r="F33" s="8">
        <f t="shared" si="1"/>
        <v>15</v>
      </c>
      <c r="G33" s="8"/>
      <c r="H33" s="36">
        <f t="shared" si="2"/>
      </c>
      <c r="I33" s="37">
        <f t="shared" si="0"/>
        <v>15</v>
      </c>
    </row>
    <row r="34" spans="1:9" ht="24" customHeight="1">
      <c r="A34" s="89">
        <f t="shared" si="3"/>
        <v>23</v>
      </c>
      <c r="B34" s="95" t="s">
        <v>87</v>
      </c>
      <c r="C34" s="96" t="s">
        <v>88</v>
      </c>
      <c r="D34" s="34">
        <v>10</v>
      </c>
      <c r="E34" s="35"/>
      <c r="F34" s="8">
        <f t="shared" si="1"/>
        <v>10</v>
      </c>
      <c r="G34" s="8"/>
      <c r="H34" s="36">
        <f t="shared" si="2"/>
      </c>
      <c r="I34" s="37">
        <f t="shared" si="0"/>
        <v>10</v>
      </c>
    </row>
    <row r="35" spans="1:9" ht="24" customHeight="1">
      <c r="A35" s="89">
        <f t="shared" si="3"/>
        <v>24</v>
      </c>
      <c r="B35" s="95" t="s">
        <v>89</v>
      </c>
      <c r="C35" s="96" t="s">
        <v>90</v>
      </c>
      <c r="D35" s="34">
        <v>14</v>
      </c>
      <c r="E35" s="35">
        <v>6</v>
      </c>
      <c r="F35" s="8">
        <f t="shared" si="1"/>
        <v>20</v>
      </c>
      <c r="G35" s="8"/>
      <c r="H35" s="36">
        <f t="shared" si="2"/>
      </c>
      <c r="I35" s="37">
        <f t="shared" si="0"/>
        <v>20</v>
      </c>
    </row>
    <row r="36" spans="1:9" ht="24" customHeight="1">
      <c r="A36" s="89">
        <f t="shared" si="3"/>
        <v>25</v>
      </c>
      <c r="B36" s="95" t="s">
        <v>91</v>
      </c>
      <c r="C36" s="96" t="s">
        <v>92</v>
      </c>
      <c r="D36" s="34">
        <v>13</v>
      </c>
      <c r="E36" s="35">
        <v>4</v>
      </c>
      <c r="F36" s="8">
        <f t="shared" si="1"/>
        <v>17</v>
      </c>
      <c r="G36" s="8"/>
      <c r="H36" s="36">
        <f t="shared" si="2"/>
      </c>
      <c r="I36" s="37">
        <f t="shared" si="0"/>
        <v>17</v>
      </c>
    </row>
    <row r="37" spans="1:9" ht="24" customHeight="1">
      <c r="A37" s="89">
        <f t="shared" si="3"/>
        <v>26</v>
      </c>
      <c r="B37" s="95" t="s">
        <v>93</v>
      </c>
      <c r="C37" s="96" t="s">
        <v>94</v>
      </c>
      <c r="D37" s="34">
        <v>13</v>
      </c>
      <c r="E37" s="35">
        <v>5</v>
      </c>
      <c r="F37" s="8">
        <f t="shared" si="1"/>
        <v>18</v>
      </c>
      <c r="G37" s="8"/>
      <c r="H37" s="36">
        <f t="shared" si="2"/>
      </c>
      <c r="I37" s="37">
        <f t="shared" si="0"/>
        <v>18</v>
      </c>
    </row>
    <row r="38" spans="1:9" ht="24" customHeight="1">
      <c r="A38" s="89">
        <f t="shared" si="3"/>
        <v>27</v>
      </c>
      <c r="B38" s="95" t="s">
        <v>95</v>
      </c>
      <c r="C38" s="96" t="s">
        <v>63</v>
      </c>
      <c r="D38" s="38">
        <v>13</v>
      </c>
      <c r="E38" s="39">
        <v>5</v>
      </c>
      <c r="F38" s="8">
        <f t="shared" si="1"/>
        <v>18</v>
      </c>
      <c r="G38" s="23"/>
      <c r="H38" s="36">
        <f t="shared" si="2"/>
      </c>
      <c r="I38" s="37">
        <f t="shared" si="0"/>
        <v>18</v>
      </c>
    </row>
    <row r="39" spans="1:9" ht="24" customHeight="1">
      <c r="A39" s="89">
        <f t="shared" si="3"/>
        <v>28</v>
      </c>
      <c r="B39" s="95" t="s">
        <v>96</v>
      </c>
      <c r="C39" s="96" t="s">
        <v>97</v>
      </c>
      <c r="D39" s="20">
        <v>11</v>
      </c>
      <c r="E39" s="1">
        <v>6</v>
      </c>
      <c r="F39" s="8">
        <f t="shared" si="1"/>
        <v>17</v>
      </c>
      <c r="G39" s="40"/>
      <c r="H39" s="36">
        <f t="shared" si="2"/>
      </c>
      <c r="I39" s="37">
        <f t="shared" si="0"/>
        <v>17</v>
      </c>
    </row>
    <row r="40" spans="1:9" ht="24" customHeight="1">
      <c r="A40" s="89">
        <f t="shared" si="3"/>
        <v>29</v>
      </c>
      <c r="B40" s="95" t="s">
        <v>98</v>
      </c>
      <c r="C40" s="96" t="s">
        <v>99</v>
      </c>
      <c r="D40" s="41">
        <v>10</v>
      </c>
      <c r="E40" s="24">
        <v>5</v>
      </c>
      <c r="F40" s="8">
        <f t="shared" si="1"/>
        <v>15</v>
      </c>
      <c r="G40" s="42"/>
      <c r="H40" s="36">
        <f t="shared" si="2"/>
      </c>
      <c r="I40" s="37">
        <f t="shared" si="0"/>
        <v>15</v>
      </c>
    </row>
    <row r="41" spans="1:9" ht="24" customHeight="1" thickBot="1">
      <c r="A41" s="92">
        <f t="shared" si="3"/>
        <v>30</v>
      </c>
      <c r="B41" s="97" t="s">
        <v>100</v>
      </c>
      <c r="C41" s="98" t="s">
        <v>101</v>
      </c>
      <c r="D41" s="63">
        <v>10</v>
      </c>
      <c r="E41" s="47"/>
      <c r="F41" s="43">
        <f t="shared" si="1"/>
        <v>10</v>
      </c>
      <c r="G41" s="47"/>
      <c r="H41" s="44">
        <f t="shared" si="2"/>
      </c>
      <c r="I41" s="45">
        <f t="shared" si="0"/>
        <v>10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57" t="s">
        <v>169</v>
      </c>
      <c r="D43" s="158"/>
      <c r="E43" s="158"/>
      <c r="F43" s="158"/>
      <c r="G43" s="158"/>
      <c r="H43" s="159"/>
      <c r="I43" s="2"/>
    </row>
    <row r="44" spans="1:9" ht="15" customHeight="1">
      <c r="A44" s="6"/>
      <c r="B44" s="6"/>
      <c r="C44" s="9"/>
      <c r="D44" s="2"/>
      <c r="E44" s="2"/>
      <c r="F44" s="2"/>
      <c r="G44" s="7"/>
      <c r="H44" s="4"/>
      <c r="I44" s="2"/>
    </row>
    <row r="45" spans="1:9" ht="16.5">
      <c r="A45" s="5"/>
      <c r="B45" s="5"/>
      <c r="F45" s="3"/>
      <c r="G45" s="5"/>
      <c r="H45" s="5"/>
      <c r="I45" s="3"/>
    </row>
    <row r="46" spans="1:9" ht="19.5">
      <c r="A46" s="163" t="s">
        <v>2</v>
      </c>
      <c r="B46" s="163"/>
      <c r="C46" s="163"/>
      <c r="D46" s="163"/>
      <c r="E46" s="11"/>
      <c r="F46" s="11"/>
      <c r="G46" s="163" t="s">
        <v>12</v>
      </c>
      <c r="H46" s="163"/>
      <c r="I46" s="163"/>
    </row>
    <row r="47" spans="1:9" ht="19.5">
      <c r="A47" s="163" t="s">
        <v>3</v>
      </c>
      <c r="B47" s="163"/>
      <c r="C47" s="163"/>
      <c r="D47" s="163"/>
      <c r="E47" s="11"/>
      <c r="F47" s="11"/>
      <c r="G47" s="163" t="s">
        <v>4</v>
      </c>
      <c r="H47" s="163"/>
      <c r="I47" s="163"/>
    </row>
    <row r="48" spans="1:9" ht="15" customHeight="1" thickBot="1">
      <c r="A48" s="5"/>
      <c r="B48" s="5"/>
      <c r="C48" s="25"/>
      <c r="F48" s="3"/>
      <c r="G48" s="5"/>
      <c r="H48" s="5"/>
      <c r="I48" s="3"/>
    </row>
    <row r="49" spans="1:9" ht="25.5" thickBot="1">
      <c r="A49" s="5"/>
      <c r="B49" s="5"/>
      <c r="C49" s="151" t="s">
        <v>161</v>
      </c>
      <c r="D49" s="152"/>
      <c r="E49" s="152"/>
      <c r="F49" s="152"/>
      <c r="G49" s="152"/>
      <c r="H49" s="153"/>
      <c r="I49" s="3"/>
    </row>
    <row r="50" spans="1:9" ht="17.25" thickBot="1">
      <c r="A50" s="5"/>
      <c r="B50" s="5"/>
      <c r="F50" s="3"/>
      <c r="G50" s="5"/>
      <c r="H50" s="5"/>
      <c r="I50" s="3"/>
    </row>
    <row r="51" spans="1:9" ht="21" thickBot="1">
      <c r="A51" s="5"/>
      <c r="B51" s="5"/>
      <c r="D51" s="154" t="s">
        <v>43</v>
      </c>
      <c r="E51" s="155"/>
      <c r="F51" s="155"/>
      <c r="G51" s="156"/>
      <c r="H51" s="5"/>
      <c r="I51" s="13"/>
    </row>
    <row r="52" spans="1:9" ht="13.5" customHeight="1" thickBot="1">
      <c r="A52" s="5"/>
      <c r="B52" s="5"/>
      <c r="D52" s="10"/>
      <c r="E52" s="10"/>
      <c r="F52" s="10"/>
      <c r="G52" s="5"/>
      <c r="H52" s="5"/>
      <c r="I52" s="3"/>
    </row>
    <row r="53" spans="1:9" ht="21.75" thickBot="1">
      <c r="A53" s="5"/>
      <c r="B53" s="5"/>
      <c r="C53" s="157" t="s">
        <v>168</v>
      </c>
      <c r="D53" s="158"/>
      <c r="E53" s="158"/>
      <c r="F53" s="158"/>
      <c r="G53" s="158"/>
      <c r="H53" s="159"/>
      <c r="I53" s="3"/>
    </row>
    <row r="54" spans="1:9" ht="21.75" thickBot="1">
      <c r="A54" s="5"/>
      <c r="B54" s="5"/>
      <c r="C54" s="26"/>
      <c r="D54" s="160" t="s">
        <v>20</v>
      </c>
      <c r="E54" s="161"/>
      <c r="F54" s="162"/>
      <c r="G54" s="26"/>
      <c r="H54" s="26"/>
      <c r="I54" s="3"/>
    </row>
    <row r="55" spans="1:9" ht="17.25" thickBot="1">
      <c r="A55" s="5"/>
      <c r="B55" s="5"/>
      <c r="F55" s="3"/>
      <c r="G55" s="5"/>
      <c r="H55" s="5"/>
      <c r="I55" s="3"/>
    </row>
    <row r="56" spans="1:9" ht="62.25" thickBot="1">
      <c r="A56" s="27" t="s">
        <v>37</v>
      </c>
      <c r="B56" s="87" t="s">
        <v>46</v>
      </c>
      <c r="C56" s="87" t="s">
        <v>47</v>
      </c>
      <c r="D56" s="27" t="s">
        <v>5</v>
      </c>
      <c r="E56" s="27" t="s">
        <v>17</v>
      </c>
      <c r="F56" s="27" t="s">
        <v>18</v>
      </c>
      <c r="G56" s="27" t="s">
        <v>6</v>
      </c>
      <c r="H56" s="28" t="s">
        <v>19</v>
      </c>
      <c r="I56" s="29" t="s">
        <v>1</v>
      </c>
    </row>
    <row r="57" spans="1:9" ht="22.5">
      <c r="A57" s="88">
        <v>1</v>
      </c>
      <c r="B57" s="99" t="s">
        <v>102</v>
      </c>
      <c r="C57" s="94" t="s">
        <v>103</v>
      </c>
      <c r="D57" s="59">
        <v>12</v>
      </c>
      <c r="E57" s="31">
        <v>5</v>
      </c>
      <c r="F57" s="31">
        <f>2*(D57+E57)/2</f>
        <v>17</v>
      </c>
      <c r="G57" s="30"/>
      <c r="H57" s="32">
        <f>IF(G57="","",2*(D57+G57)/2)</f>
      </c>
      <c r="I57" s="33">
        <f aca="true" t="shared" si="4" ref="I57:I87">IF(H57="",F57,IF(H57&gt;F57,H57,F57))</f>
        <v>17</v>
      </c>
    </row>
    <row r="58" spans="1:9" ht="24.75">
      <c r="A58" s="102">
        <f>A57+1</f>
        <v>2</v>
      </c>
      <c r="B58" s="100" t="s">
        <v>104</v>
      </c>
      <c r="C58" s="96" t="s">
        <v>105</v>
      </c>
      <c r="D58" s="34">
        <v>12</v>
      </c>
      <c r="E58" s="35">
        <v>5</v>
      </c>
      <c r="F58" s="8">
        <f aca="true" t="shared" si="5" ref="F58:F87">2*(D58+E58)/2</f>
        <v>17</v>
      </c>
      <c r="G58" s="8"/>
      <c r="H58" s="36">
        <f aca="true" t="shared" si="6" ref="H58:H87">IF(G58="","",2*(D58+G58)/2)</f>
      </c>
      <c r="I58" s="37">
        <f t="shared" si="4"/>
        <v>17</v>
      </c>
    </row>
    <row r="59" spans="1:9" ht="24.75">
      <c r="A59" s="102">
        <f aca="true" t="shared" si="7" ref="A59:A87">A58+1</f>
        <v>3</v>
      </c>
      <c r="B59" s="100" t="s">
        <v>106</v>
      </c>
      <c r="C59" s="96" t="s">
        <v>107</v>
      </c>
      <c r="D59" s="34">
        <v>13</v>
      </c>
      <c r="E59" s="35">
        <v>3</v>
      </c>
      <c r="F59" s="8">
        <f t="shared" si="5"/>
        <v>16</v>
      </c>
      <c r="G59" s="8"/>
      <c r="H59" s="36">
        <f t="shared" si="6"/>
      </c>
      <c r="I59" s="37">
        <f t="shared" si="4"/>
        <v>16</v>
      </c>
    </row>
    <row r="60" spans="1:9" ht="24.75">
      <c r="A60" s="102">
        <f t="shared" si="7"/>
        <v>4</v>
      </c>
      <c r="B60" s="100" t="s">
        <v>108</v>
      </c>
      <c r="C60" s="96" t="s">
        <v>109</v>
      </c>
      <c r="D60" s="38">
        <v>10</v>
      </c>
      <c r="E60" s="39">
        <v>0</v>
      </c>
      <c r="F60" s="8">
        <f t="shared" si="5"/>
        <v>10</v>
      </c>
      <c r="G60" s="23"/>
      <c r="H60" s="36">
        <f t="shared" si="6"/>
      </c>
      <c r="I60" s="37">
        <f t="shared" si="4"/>
        <v>10</v>
      </c>
    </row>
    <row r="61" spans="1:9" ht="24.75">
      <c r="A61" s="91">
        <f t="shared" si="7"/>
        <v>5</v>
      </c>
      <c r="B61" s="100" t="s">
        <v>110</v>
      </c>
      <c r="C61" s="96" t="s">
        <v>111</v>
      </c>
      <c r="D61" s="20">
        <v>11</v>
      </c>
      <c r="E61" s="1">
        <v>1</v>
      </c>
      <c r="F61" s="8">
        <f t="shared" si="5"/>
        <v>12</v>
      </c>
      <c r="G61" s="22"/>
      <c r="H61" s="36">
        <f t="shared" si="6"/>
      </c>
      <c r="I61" s="37">
        <f t="shared" si="4"/>
        <v>12</v>
      </c>
    </row>
    <row r="62" spans="1:9" ht="24.75">
      <c r="A62" s="102">
        <f t="shared" si="7"/>
        <v>6</v>
      </c>
      <c r="B62" s="100" t="s">
        <v>112</v>
      </c>
      <c r="C62" s="96" t="s">
        <v>113</v>
      </c>
      <c r="D62" s="34"/>
      <c r="E62" s="35"/>
      <c r="F62" s="8">
        <f t="shared" si="5"/>
        <v>0</v>
      </c>
      <c r="G62" s="8"/>
      <c r="H62" s="36">
        <f t="shared" si="6"/>
      </c>
      <c r="I62" s="37">
        <f t="shared" si="4"/>
        <v>0</v>
      </c>
    </row>
    <row r="63" spans="1:9" ht="24.75">
      <c r="A63" s="102">
        <f t="shared" si="7"/>
        <v>7</v>
      </c>
      <c r="B63" s="100" t="s">
        <v>114</v>
      </c>
      <c r="C63" s="96" t="s">
        <v>63</v>
      </c>
      <c r="D63" s="38">
        <v>12</v>
      </c>
      <c r="E63" s="39">
        <v>5</v>
      </c>
      <c r="F63" s="8">
        <f t="shared" si="5"/>
        <v>17</v>
      </c>
      <c r="G63" s="23"/>
      <c r="H63" s="36">
        <f t="shared" si="6"/>
      </c>
      <c r="I63" s="37">
        <f t="shared" si="4"/>
        <v>17</v>
      </c>
    </row>
    <row r="64" spans="1:9" ht="24.75">
      <c r="A64" s="91">
        <f t="shared" si="7"/>
        <v>8</v>
      </c>
      <c r="B64" s="100" t="s">
        <v>115</v>
      </c>
      <c r="C64" s="96" t="s">
        <v>116</v>
      </c>
      <c r="D64" s="20">
        <v>10</v>
      </c>
      <c r="E64" s="1">
        <v>5</v>
      </c>
      <c r="F64" s="8">
        <f t="shared" si="5"/>
        <v>15</v>
      </c>
      <c r="G64" s="22"/>
      <c r="H64" s="36">
        <f t="shared" si="6"/>
      </c>
      <c r="I64" s="37">
        <f t="shared" si="4"/>
        <v>15</v>
      </c>
    </row>
    <row r="65" spans="1:9" ht="24.75">
      <c r="A65" s="102">
        <f t="shared" si="7"/>
        <v>9</v>
      </c>
      <c r="B65" s="100" t="s">
        <v>117</v>
      </c>
      <c r="C65" s="96" t="s">
        <v>55</v>
      </c>
      <c r="D65" s="34">
        <v>11</v>
      </c>
      <c r="E65" s="35">
        <v>7</v>
      </c>
      <c r="F65" s="8">
        <f t="shared" si="5"/>
        <v>18</v>
      </c>
      <c r="G65" s="8"/>
      <c r="H65" s="36">
        <f t="shared" si="6"/>
      </c>
      <c r="I65" s="37">
        <f t="shared" si="4"/>
        <v>18</v>
      </c>
    </row>
    <row r="66" spans="1:9" ht="24.75">
      <c r="A66" s="102">
        <f t="shared" si="7"/>
        <v>10</v>
      </c>
      <c r="B66" s="100" t="s">
        <v>118</v>
      </c>
      <c r="C66" s="96" t="s">
        <v>119</v>
      </c>
      <c r="D66" s="34">
        <v>10</v>
      </c>
      <c r="E66" s="35"/>
      <c r="F66" s="8">
        <f t="shared" si="5"/>
        <v>10</v>
      </c>
      <c r="G66" s="8"/>
      <c r="H66" s="36">
        <f t="shared" si="6"/>
      </c>
      <c r="I66" s="37">
        <f t="shared" si="4"/>
        <v>10</v>
      </c>
    </row>
    <row r="67" spans="1:9" ht="24.75">
      <c r="A67" s="102">
        <f t="shared" si="7"/>
        <v>11</v>
      </c>
      <c r="B67" s="100" t="s">
        <v>120</v>
      </c>
      <c r="C67" s="96" t="s">
        <v>49</v>
      </c>
      <c r="D67" s="34">
        <v>10</v>
      </c>
      <c r="E67" s="35">
        <v>11</v>
      </c>
      <c r="F67" s="8">
        <f t="shared" si="5"/>
        <v>21</v>
      </c>
      <c r="G67" s="8"/>
      <c r="H67" s="36">
        <f t="shared" si="6"/>
      </c>
      <c r="I67" s="37">
        <f t="shared" si="4"/>
        <v>21</v>
      </c>
    </row>
    <row r="68" spans="1:9" ht="24.75">
      <c r="A68" s="102">
        <f t="shared" si="7"/>
        <v>12</v>
      </c>
      <c r="B68" s="100" t="s">
        <v>121</v>
      </c>
      <c r="C68" s="96" t="s">
        <v>122</v>
      </c>
      <c r="D68" s="34">
        <v>13</v>
      </c>
      <c r="E68" s="35">
        <v>13</v>
      </c>
      <c r="F68" s="8">
        <f t="shared" si="5"/>
        <v>26</v>
      </c>
      <c r="G68" s="8"/>
      <c r="H68" s="36">
        <f t="shared" si="6"/>
      </c>
      <c r="I68" s="37">
        <f t="shared" si="4"/>
        <v>26</v>
      </c>
    </row>
    <row r="69" spans="1:9" ht="24.75">
      <c r="A69" s="102">
        <f t="shared" si="7"/>
        <v>13</v>
      </c>
      <c r="B69" s="100" t="s">
        <v>123</v>
      </c>
      <c r="C69" s="96" t="s">
        <v>124</v>
      </c>
      <c r="D69" s="34">
        <v>11</v>
      </c>
      <c r="E69" s="35">
        <v>5</v>
      </c>
      <c r="F69" s="8">
        <f t="shared" si="5"/>
        <v>16</v>
      </c>
      <c r="G69" s="8"/>
      <c r="H69" s="36">
        <f t="shared" si="6"/>
      </c>
      <c r="I69" s="37">
        <f t="shared" si="4"/>
        <v>16</v>
      </c>
    </row>
    <row r="70" spans="1:9" ht="24.75">
      <c r="A70" s="102">
        <f t="shared" si="7"/>
        <v>14</v>
      </c>
      <c r="B70" s="100" t="s">
        <v>125</v>
      </c>
      <c r="C70" s="96" t="s">
        <v>126</v>
      </c>
      <c r="D70" s="34">
        <v>10</v>
      </c>
      <c r="E70" s="35">
        <v>6</v>
      </c>
      <c r="F70" s="8">
        <f t="shared" si="5"/>
        <v>16</v>
      </c>
      <c r="G70" s="8"/>
      <c r="H70" s="36">
        <f t="shared" si="6"/>
      </c>
      <c r="I70" s="37">
        <f t="shared" si="4"/>
        <v>16</v>
      </c>
    </row>
    <row r="71" spans="1:9" ht="24.75">
      <c r="A71" s="102">
        <f t="shared" si="7"/>
        <v>15</v>
      </c>
      <c r="B71" s="100" t="s">
        <v>127</v>
      </c>
      <c r="C71" s="96" t="s">
        <v>128</v>
      </c>
      <c r="D71" s="34">
        <v>13</v>
      </c>
      <c r="E71" s="35">
        <v>11</v>
      </c>
      <c r="F71" s="8">
        <f t="shared" si="5"/>
        <v>24</v>
      </c>
      <c r="G71" s="8"/>
      <c r="H71" s="36">
        <f t="shared" si="6"/>
      </c>
      <c r="I71" s="37">
        <f t="shared" si="4"/>
        <v>24</v>
      </c>
    </row>
    <row r="72" spans="1:9" ht="24.75">
      <c r="A72" s="102">
        <f t="shared" si="7"/>
        <v>16</v>
      </c>
      <c r="B72" s="100" t="s">
        <v>129</v>
      </c>
      <c r="C72" s="96" t="s">
        <v>130</v>
      </c>
      <c r="D72" s="34">
        <v>12</v>
      </c>
      <c r="E72" s="35">
        <v>8</v>
      </c>
      <c r="F72" s="8">
        <f t="shared" si="5"/>
        <v>20</v>
      </c>
      <c r="G72" s="8"/>
      <c r="H72" s="36">
        <f t="shared" si="6"/>
      </c>
      <c r="I72" s="37">
        <f t="shared" si="4"/>
        <v>20</v>
      </c>
    </row>
    <row r="73" spans="1:9" ht="24.75">
      <c r="A73" s="102">
        <f t="shared" si="7"/>
        <v>17</v>
      </c>
      <c r="B73" s="100" t="s">
        <v>131</v>
      </c>
      <c r="C73" s="96" t="s">
        <v>132</v>
      </c>
      <c r="D73" s="34">
        <v>13</v>
      </c>
      <c r="E73" s="35">
        <v>6</v>
      </c>
      <c r="F73" s="8">
        <f t="shared" si="5"/>
        <v>19</v>
      </c>
      <c r="G73" s="8"/>
      <c r="H73" s="36">
        <f t="shared" si="6"/>
      </c>
      <c r="I73" s="37">
        <f t="shared" si="4"/>
        <v>19</v>
      </c>
    </row>
    <row r="74" spans="1:9" ht="24.75">
      <c r="A74" s="102">
        <f t="shared" si="7"/>
        <v>18</v>
      </c>
      <c r="B74" s="100" t="s">
        <v>133</v>
      </c>
      <c r="C74" s="96" t="s">
        <v>134</v>
      </c>
      <c r="D74" s="34">
        <v>11</v>
      </c>
      <c r="E74" s="35">
        <v>5</v>
      </c>
      <c r="F74" s="8">
        <f t="shared" si="5"/>
        <v>16</v>
      </c>
      <c r="G74" s="8"/>
      <c r="H74" s="36">
        <f t="shared" si="6"/>
      </c>
      <c r="I74" s="37">
        <f t="shared" si="4"/>
        <v>16</v>
      </c>
    </row>
    <row r="75" spans="1:9" ht="24.75">
      <c r="A75" s="102">
        <f t="shared" si="7"/>
        <v>19</v>
      </c>
      <c r="B75" s="100" t="s">
        <v>135</v>
      </c>
      <c r="C75" s="96" t="s">
        <v>136</v>
      </c>
      <c r="D75" s="34">
        <v>12</v>
      </c>
      <c r="E75" s="35">
        <v>6</v>
      </c>
      <c r="F75" s="8">
        <f t="shared" si="5"/>
        <v>18</v>
      </c>
      <c r="G75" s="8"/>
      <c r="H75" s="36">
        <f t="shared" si="6"/>
      </c>
      <c r="I75" s="37">
        <f t="shared" si="4"/>
        <v>18</v>
      </c>
    </row>
    <row r="76" spans="1:9" ht="24.75">
      <c r="A76" s="102">
        <f t="shared" si="7"/>
        <v>20</v>
      </c>
      <c r="B76" s="100" t="s">
        <v>137</v>
      </c>
      <c r="C76" s="96" t="s">
        <v>138</v>
      </c>
      <c r="D76" s="34">
        <v>10</v>
      </c>
      <c r="E76" s="35">
        <v>5</v>
      </c>
      <c r="F76" s="8">
        <f t="shared" si="5"/>
        <v>15</v>
      </c>
      <c r="G76" s="8"/>
      <c r="H76" s="36">
        <f t="shared" si="6"/>
      </c>
      <c r="I76" s="37">
        <f t="shared" si="4"/>
        <v>15</v>
      </c>
    </row>
    <row r="77" spans="1:9" ht="24.75">
      <c r="A77" s="102">
        <f t="shared" si="7"/>
        <v>21</v>
      </c>
      <c r="B77" s="100" t="s">
        <v>139</v>
      </c>
      <c r="C77" s="96" t="s">
        <v>126</v>
      </c>
      <c r="D77" s="34">
        <v>10</v>
      </c>
      <c r="E77" s="35">
        <v>7</v>
      </c>
      <c r="F77" s="8">
        <f t="shared" si="5"/>
        <v>17</v>
      </c>
      <c r="G77" s="8"/>
      <c r="H77" s="36">
        <f t="shared" si="6"/>
      </c>
      <c r="I77" s="37">
        <f t="shared" si="4"/>
        <v>17</v>
      </c>
    </row>
    <row r="78" spans="1:9" ht="24.75">
      <c r="A78" s="102">
        <f t="shared" si="7"/>
        <v>22</v>
      </c>
      <c r="B78" s="100" t="s">
        <v>140</v>
      </c>
      <c r="C78" s="96" t="s">
        <v>141</v>
      </c>
      <c r="D78" s="34">
        <v>10</v>
      </c>
      <c r="E78" s="35">
        <v>5</v>
      </c>
      <c r="F78" s="8">
        <f t="shared" si="5"/>
        <v>15</v>
      </c>
      <c r="G78" s="8"/>
      <c r="H78" s="36">
        <f t="shared" si="6"/>
      </c>
      <c r="I78" s="37">
        <f t="shared" si="4"/>
        <v>15</v>
      </c>
    </row>
    <row r="79" spans="1:9" ht="24.75">
      <c r="A79" s="102">
        <f t="shared" si="7"/>
        <v>23</v>
      </c>
      <c r="B79" s="100" t="s">
        <v>142</v>
      </c>
      <c r="C79" s="96" t="s">
        <v>143</v>
      </c>
      <c r="D79" s="34">
        <v>14</v>
      </c>
      <c r="E79" s="35">
        <v>9</v>
      </c>
      <c r="F79" s="8">
        <f t="shared" si="5"/>
        <v>23</v>
      </c>
      <c r="G79" s="8"/>
      <c r="H79" s="36">
        <f t="shared" si="6"/>
      </c>
      <c r="I79" s="37">
        <f t="shared" si="4"/>
        <v>23</v>
      </c>
    </row>
    <row r="80" spans="1:9" ht="24.75">
      <c r="A80" s="102">
        <f t="shared" si="7"/>
        <v>24</v>
      </c>
      <c r="B80" s="100" t="s">
        <v>144</v>
      </c>
      <c r="C80" s="96" t="s">
        <v>145</v>
      </c>
      <c r="D80" s="34"/>
      <c r="E80" s="35"/>
      <c r="F80" s="8">
        <f t="shared" si="5"/>
        <v>0</v>
      </c>
      <c r="G80" s="8"/>
      <c r="H80" s="36">
        <f t="shared" si="6"/>
      </c>
      <c r="I80" s="37">
        <f t="shared" si="4"/>
        <v>0</v>
      </c>
    </row>
    <row r="81" spans="1:9" ht="24.75">
      <c r="A81" s="102">
        <f t="shared" si="7"/>
        <v>25</v>
      </c>
      <c r="B81" s="100" t="s">
        <v>87</v>
      </c>
      <c r="C81" s="96" t="s">
        <v>146</v>
      </c>
      <c r="D81" s="34">
        <v>11</v>
      </c>
      <c r="E81" s="35">
        <v>7</v>
      </c>
      <c r="F81" s="8">
        <f t="shared" si="5"/>
        <v>18</v>
      </c>
      <c r="G81" s="8"/>
      <c r="H81" s="36">
        <f t="shared" si="6"/>
      </c>
      <c r="I81" s="37">
        <f t="shared" si="4"/>
        <v>18</v>
      </c>
    </row>
    <row r="82" spans="1:9" ht="24.75">
      <c r="A82" s="102">
        <f t="shared" si="7"/>
        <v>26</v>
      </c>
      <c r="B82" s="100" t="s">
        <v>147</v>
      </c>
      <c r="C82" s="96" t="s">
        <v>148</v>
      </c>
      <c r="D82" s="34">
        <v>11</v>
      </c>
      <c r="E82" s="35">
        <v>5</v>
      </c>
      <c r="F82" s="8">
        <f t="shared" si="5"/>
        <v>16</v>
      </c>
      <c r="G82" s="8"/>
      <c r="H82" s="36">
        <f t="shared" si="6"/>
      </c>
      <c r="I82" s="37">
        <f t="shared" si="4"/>
        <v>16</v>
      </c>
    </row>
    <row r="83" spans="1:9" ht="24.75">
      <c r="A83" s="102">
        <f t="shared" si="7"/>
        <v>27</v>
      </c>
      <c r="B83" s="100" t="s">
        <v>149</v>
      </c>
      <c r="C83" s="96" t="s">
        <v>150</v>
      </c>
      <c r="D83" s="38">
        <v>11</v>
      </c>
      <c r="E83" s="39">
        <v>4</v>
      </c>
      <c r="F83" s="8">
        <f t="shared" si="5"/>
        <v>15</v>
      </c>
      <c r="G83" s="23"/>
      <c r="H83" s="36">
        <f t="shared" si="6"/>
      </c>
      <c r="I83" s="37">
        <f t="shared" si="4"/>
        <v>15</v>
      </c>
    </row>
    <row r="84" spans="1:9" ht="24.75">
      <c r="A84" s="102">
        <f t="shared" si="7"/>
        <v>28</v>
      </c>
      <c r="B84" s="100" t="s">
        <v>151</v>
      </c>
      <c r="C84" s="96" t="s">
        <v>152</v>
      </c>
      <c r="D84" s="20">
        <v>11</v>
      </c>
      <c r="E84" s="1">
        <v>6.5</v>
      </c>
      <c r="F84" s="8">
        <f t="shared" si="5"/>
        <v>17.5</v>
      </c>
      <c r="G84" s="40"/>
      <c r="H84" s="36">
        <f t="shared" si="6"/>
      </c>
      <c r="I84" s="37">
        <f t="shared" si="4"/>
        <v>17.5</v>
      </c>
    </row>
    <row r="85" spans="1:9" ht="24.75">
      <c r="A85" s="102">
        <f t="shared" si="7"/>
        <v>29</v>
      </c>
      <c r="B85" s="100" t="s">
        <v>153</v>
      </c>
      <c r="C85" s="96" t="s">
        <v>154</v>
      </c>
      <c r="D85" s="41">
        <v>14</v>
      </c>
      <c r="E85" s="24">
        <v>15</v>
      </c>
      <c r="F85" s="8">
        <f t="shared" si="5"/>
        <v>29</v>
      </c>
      <c r="G85" s="42"/>
      <c r="H85" s="36">
        <f t="shared" si="6"/>
      </c>
      <c r="I85" s="37">
        <f t="shared" si="4"/>
        <v>29</v>
      </c>
    </row>
    <row r="86" spans="1:9" ht="24.75">
      <c r="A86" s="102">
        <f t="shared" si="7"/>
        <v>30</v>
      </c>
      <c r="B86" s="100" t="s">
        <v>155</v>
      </c>
      <c r="C86" s="96" t="s">
        <v>143</v>
      </c>
      <c r="D86" s="41">
        <v>13</v>
      </c>
      <c r="E86" s="24">
        <v>5</v>
      </c>
      <c r="F86" s="8">
        <f t="shared" si="5"/>
        <v>18</v>
      </c>
      <c r="G86" s="42"/>
      <c r="H86" s="36">
        <f t="shared" si="6"/>
      </c>
      <c r="I86" s="37">
        <f t="shared" si="4"/>
        <v>18</v>
      </c>
    </row>
    <row r="87" spans="1:9" ht="25.5" thickBot="1">
      <c r="A87" s="103">
        <f t="shared" si="7"/>
        <v>31</v>
      </c>
      <c r="B87" s="101" t="s">
        <v>156</v>
      </c>
      <c r="C87" s="98" t="s">
        <v>157</v>
      </c>
      <c r="D87" s="63">
        <v>11</v>
      </c>
      <c r="E87" s="47">
        <v>5</v>
      </c>
      <c r="F87" s="43">
        <f t="shared" si="5"/>
        <v>16</v>
      </c>
      <c r="G87" s="47"/>
      <c r="H87" s="44">
        <f t="shared" si="6"/>
      </c>
      <c r="I87" s="45">
        <f t="shared" si="4"/>
        <v>16</v>
      </c>
    </row>
    <row r="88" spans="1:9" ht="21" thickBot="1">
      <c r="A88" s="6"/>
      <c r="B88" s="6"/>
      <c r="C88" s="9"/>
      <c r="D88" s="2"/>
      <c r="E88" s="2"/>
      <c r="F88" s="2"/>
      <c r="G88" s="7"/>
      <c r="H88" s="4"/>
      <c r="I88" s="2"/>
    </row>
    <row r="89" spans="1:9" ht="22.5" thickBot="1">
      <c r="A89" s="6"/>
      <c r="B89" s="6"/>
      <c r="C89" s="157" t="s">
        <v>169</v>
      </c>
      <c r="D89" s="158"/>
      <c r="E89" s="158"/>
      <c r="F89" s="158"/>
      <c r="G89" s="158"/>
      <c r="H89" s="159"/>
      <c r="I89" s="2"/>
    </row>
    <row r="90" spans="1:9" ht="16.5">
      <c r="A90" s="5"/>
      <c r="B90" s="5"/>
      <c r="F90" s="3"/>
      <c r="G90" s="5"/>
      <c r="H90" s="5"/>
      <c r="I90" s="3"/>
    </row>
    <row r="91" spans="1:9" ht="19.5">
      <c r="A91" s="163" t="s">
        <v>2</v>
      </c>
      <c r="B91" s="163"/>
      <c r="C91" s="163"/>
      <c r="D91" s="163"/>
      <c r="E91" s="11"/>
      <c r="F91" s="11"/>
      <c r="G91" s="163" t="s">
        <v>12</v>
      </c>
      <c r="H91" s="163"/>
      <c r="I91" s="163"/>
    </row>
    <row r="92" spans="1:9" ht="19.5">
      <c r="A92" s="163" t="s">
        <v>3</v>
      </c>
      <c r="B92" s="163"/>
      <c r="C92" s="163"/>
      <c r="D92" s="163"/>
      <c r="E92" s="11"/>
      <c r="F92" s="11"/>
      <c r="G92" s="163" t="s">
        <v>4</v>
      </c>
      <c r="H92" s="163"/>
      <c r="I92" s="163"/>
    </row>
    <row r="93" spans="1:9" ht="21.75" thickBot="1">
      <c r="A93" s="5"/>
      <c r="B93" s="5"/>
      <c r="C93" s="25"/>
      <c r="F93" s="3"/>
      <c r="G93" s="5"/>
      <c r="H93" s="5"/>
      <c r="I93" s="3"/>
    </row>
    <row r="94" spans="1:9" ht="25.5" thickBot="1">
      <c r="A94" s="5"/>
      <c r="B94" s="5"/>
      <c r="C94" s="151" t="s">
        <v>161</v>
      </c>
      <c r="D94" s="152"/>
      <c r="E94" s="152"/>
      <c r="F94" s="152"/>
      <c r="G94" s="152"/>
      <c r="H94" s="153"/>
      <c r="I94" s="3"/>
    </row>
    <row r="95" spans="1:9" ht="17.25" thickBot="1">
      <c r="A95" s="5"/>
      <c r="B95" s="5"/>
      <c r="F95" s="3"/>
      <c r="G95" s="5"/>
      <c r="H95" s="5"/>
      <c r="I95" s="3"/>
    </row>
    <row r="96" spans="1:9" ht="21" thickBot="1">
      <c r="A96" s="5"/>
      <c r="B96" s="5"/>
      <c r="D96" s="154" t="s">
        <v>43</v>
      </c>
      <c r="E96" s="155"/>
      <c r="F96" s="155"/>
      <c r="G96" s="156"/>
      <c r="H96" s="5"/>
      <c r="I96" s="13"/>
    </row>
    <row r="97" spans="1:9" ht="21.75" thickBot="1">
      <c r="A97" s="5"/>
      <c r="B97" s="5"/>
      <c r="D97" s="10"/>
      <c r="E97" s="10"/>
      <c r="F97" s="10"/>
      <c r="G97" s="5"/>
      <c r="H97" s="5"/>
      <c r="I97" s="3"/>
    </row>
    <row r="98" spans="1:9" ht="21.75" thickBot="1">
      <c r="A98" s="5"/>
      <c r="B98" s="5"/>
      <c r="C98" s="157" t="s">
        <v>168</v>
      </c>
      <c r="D98" s="158"/>
      <c r="E98" s="158"/>
      <c r="F98" s="158"/>
      <c r="G98" s="158"/>
      <c r="H98" s="159"/>
      <c r="I98" s="3"/>
    </row>
    <row r="99" spans="1:9" ht="21.75" thickBot="1">
      <c r="A99" s="5"/>
      <c r="B99" s="5"/>
      <c r="C99" s="26"/>
      <c r="D99" s="160" t="s">
        <v>191</v>
      </c>
      <c r="E99" s="161"/>
      <c r="F99" s="162"/>
      <c r="G99" s="26"/>
      <c r="H99" s="26"/>
      <c r="I99" s="3"/>
    </row>
    <row r="100" spans="1:9" ht="17.25" thickBot="1">
      <c r="A100" s="5"/>
      <c r="B100" s="5"/>
      <c r="F100" s="3"/>
      <c r="G100" s="5"/>
      <c r="H100" s="5"/>
      <c r="I100" s="3"/>
    </row>
    <row r="101" spans="1:9" ht="62.25" thickBot="1">
      <c r="A101" s="27" t="s">
        <v>37</v>
      </c>
      <c r="B101" s="87" t="s">
        <v>46</v>
      </c>
      <c r="C101" s="87" t="s">
        <v>47</v>
      </c>
      <c r="D101" s="27" t="s">
        <v>5</v>
      </c>
      <c r="E101" s="27" t="s">
        <v>17</v>
      </c>
      <c r="F101" s="27" t="s">
        <v>18</v>
      </c>
      <c r="G101" s="27" t="s">
        <v>6</v>
      </c>
      <c r="H101" s="28" t="s">
        <v>19</v>
      </c>
      <c r="I101" s="29" t="s">
        <v>1</v>
      </c>
    </row>
    <row r="102" spans="1:9" ht="22.5">
      <c r="A102" s="88">
        <v>1</v>
      </c>
      <c r="B102" s="93" t="s">
        <v>192</v>
      </c>
      <c r="C102" s="94" t="s">
        <v>193</v>
      </c>
      <c r="D102" s="59">
        <v>10</v>
      </c>
      <c r="E102" s="31">
        <v>3</v>
      </c>
      <c r="F102" s="31">
        <f>2*(D102+E102)/2</f>
        <v>13</v>
      </c>
      <c r="G102" s="30"/>
      <c r="H102" s="32">
        <f>IF(G102="","",2*(D102+G102)/2)</f>
      </c>
      <c r="I102" s="33">
        <f>IF(H102="",F102,IF(H102&gt;F102,H102,F102))</f>
        <v>13</v>
      </c>
    </row>
    <row r="103" spans="1:9" ht="24.75">
      <c r="A103" s="102">
        <f>A102+1</f>
        <v>2</v>
      </c>
      <c r="B103" s="95" t="s">
        <v>194</v>
      </c>
      <c r="C103" s="96" t="s">
        <v>195</v>
      </c>
      <c r="D103" s="34">
        <v>11</v>
      </c>
      <c r="E103" s="35">
        <v>4</v>
      </c>
      <c r="F103" s="8">
        <f>2*(D103+E103)/2</f>
        <v>15</v>
      </c>
      <c r="G103" s="8"/>
      <c r="H103" s="36">
        <f>IF(G103="","",2*(D103+G103)/2)</f>
      </c>
      <c r="I103" s="37">
        <f>IF(H103="",F103,IF(H103&gt;F103,H103,F103))</f>
        <v>15</v>
      </c>
    </row>
    <row r="104" spans="1:9" ht="24.75">
      <c r="A104" s="102">
        <f>A103+1</f>
        <v>3</v>
      </c>
      <c r="B104" s="95" t="s">
        <v>196</v>
      </c>
      <c r="C104" s="96" t="s">
        <v>197</v>
      </c>
      <c r="D104" s="34">
        <v>10</v>
      </c>
      <c r="E104" s="35">
        <v>6</v>
      </c>
      <c r="F104" s="8">
        <f>2*(D104+E104)/2</f>
        <v>16</v>
      </c>
      <c r="G104" s="8"/>
      <c r="H104" s="36">
        <f>IF(G104="","",2*(D104+G104)/2)</f>
      </c>
      <c r="I104" s="37">
        <f>IF(H104="",F104,IF(H104&gt;F104,H104,F104))</f>
        <v>16</v>
      </c>
    </row>
    <row r="105" spans="1:9" ht="25.5" thickBot="1">
      <c r="A105" s="103">
        <f>A104+1</f>
        <v>4</v>
      </c>
      <c r="B105" s="97" t="s">
        <v>198</v>
      </c>
      <c r="C105" s="98" t="s">
        <v>199</v>
      </c>
      <c r="D105" s="124">
        <v>10</v>
      </c>
      <c r="E105" s="125">
        <v>5</v>
      </c>
      <c r="F105" s="43">
        <f>2*(D105+E105)/2</f>
        <v>15</v>
      </c>
      <c r="G105" s="43"/>
      <c r="H105" s="44">
        <f>IF(G105="","",2*(D105+G105)/2)</f>
      </c>
      <c r="I105" s="45">
        <f>IF(H105="",F105,IF(H105&gt;F105,H105,F105))</f>
        <v>15</v>
      </c>
    </row>
  </sheetData>
  <sheetProtection/>
  <mergeCells count="26">
    <mergeCell ref="A47:D47"/>
    <mergeCell ref="G47:I47"/>
    <mergeCell ref="A1:D1"/>
    <mergeCell ref="G1:I1"/>
    <mergeCell ref="A2:D2"/>
    <mergeCell ref="G2:I2"/>
    <mergeCell ref="C4:H4"/>
    <mergeCell ref="D6:G6"/>
    <mergeCell ref="C49:H49"/>
    <mergeCell ref="D51:G51"/>
    <mergeCell ref="C53:H53"/>
    <mergeCell ref="D54:F54"/>
    <mergeCell ref="C89:H89"/>
    <mergeCell ref="C8:H8"/>
    <mergeCell ref="D9:F9"/>
    <mergeCell ref="C43:H43"/>
    <mergeCell ref="A46:D46"/>
    <mergeCell ref="G46:I46"/>
    <mergeCell ref="C98:H98"/>
    <mergeCell ref="D99:F99"/>
    <mergeCell ref="A91:D91"/>
    <mergeCell ref="G91:I91"/>
    <mergeCell ref="A92:D92"/>
    <mergeCell ref="G92:I92"/>
    <mergeCell ref="C94:H94"/>
    <mergeCell ref="D96:G96"/>
  </mergeCells>
  <printOptions horizontalCentered="1"/>
  <pageMargins left="0.1968503937007874" right="0.1968503937007874" top="0.8267716535433072" bottom="0.6299212598425197" header="0.4724409448818898" footer="0.6299212598425197"/>
  <pageSetup horizontalDpi="600" verticalDpi="600" orientation="portrait" paperSize="9" scale="68" r:id="rId1"/>
  <headerFooter alignWithMargins="0">
    <oddHeader>&amp;C
&amp;"Comic Sans MS,Gras"&amp;12
  &amp;R&amp;"Comic Sans MS,Gras"&amp;12
</oddHeader>
  </headerFooter>
  <rowBreaks count="2" manualBreakCount="2">
    <brk id="44" max="8" man="1"/>
    <brk id="8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3"/>
  <sheetViews>
    <sheetView rightToLeft="1" view="pageBreakPreview" zoomScaleSheetLayoutView="100" zoomScalePageLayoutView="0" workbookViewId="0" topLeftCell="A64">
      <selection activeCell="E84" sqref="E84"/>
    </sheetView>
  </sheetViews>
  <sheetFormatPr defaultColWidth="11.421875" defaultRowHeight="12.75"/>
  <cols>
    <col min="1" max="1" width="4.140625" style="3" customWidth="1"/>
    <col min="2" max="2" width="15.421875" style="3" customWidth="1"/>
    <col min="3" max="3" width="15.5742187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12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51" t="s">
        <v>174</v>
      </c>
      <c r="D4" s="152"/>
      <c r="E4" s="152"/>
      <c r="F4" s="152"/>
      <c r="G4" s="152"/>
      <c r="H4" s="153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54" t="s">
        <v>43</v>
      </c>
      <c r="E6" s="155"/>
      <c r="F6" s="155"/>
      <c r="G6" s="156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7" t="s">
        <v>175</v>
      </c>
      <c r="D8" s="158"/>
      <c r="E8" s="158"/>
      <c r="F8" s="158"/>
      <c r="G8" s="158"/>
      <c r="H8" s="159"/>
      <c r="I8" s="3"/>
    </row>
    <row r="9" spans="1:9" ht="24" customHeight="1" thickBot="1">
      <c r="A9" s="5"/>
      <c r="B9" s="5"/>
      <c r="C9" s="26"/>
      <c r="D9" s="160" t="s">
        <v>16</v>
      </c>
      <c r="E9" s="161"/>
      <c r="F9" s="162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37</v>
      </c>
      <c r="B11" s="87" t="s">
        <v>46</v>
      </c>
      <c r="C11" s="87" t="s">
        <v>47</v>
      </c>
      <c r="D11" s="54" t="s">
        <v>5</v>
      </c>
      <c r="E11" s="27" t="s">
        <v>17</v>
      </c>
      <c r="F11" s="27" t="s">
        <v>21</v>
      </c>
      <c r="G11" s="27" t="s">
        <v>6</v>
      </c>
      <c r="H11" s="28" t="s">
        <v>22</v>
      </c>
      <c r="I11" s="29" t="s">
        <v>1</v>
      </c>
    </row>
    <row r="12" spans="1:9" ht="24" customHeight="1">
      <c r="A12" s="88">
        <v>1</v>
      </c>
      <c r="B12" s="93" t="s">
        <v>48</v>
      </c>
      <c r="C12" s="94" t="s">
        <v>49</v>
      </c>
      <c r="D12" s="55"/>
      <c r="E12" s="31">
        <v>11</v>
      </c>
      <c r="F12" s="31">
        <f>E12</f>
        <v>11</v>
      </c>
      <c r="G12" s="30"/>
      <c r="H12" s="31">
        <f>IF(G12="","",G12)</f>
      </c>
      <c r="I12" s="46">
        <f aca="true" t="shared" si="0" ref="I12:I41">IF(H12="",F12,IF(H12&gt;F12,H12,F12))</f>
        <v>11</v>
      </c>
    </row>
    <row r="13" spans="1:9" ht="24" customHeight="1">
      <c r="A13" s="89">
        <f>A12+1</f>
        <v>2</v>
      </c>
      <c r="B13" s="95" t="s">
        <v>50</v>
      </c>
      <c r="C13" s="96" t="s">
        <v>51</v>
      </c>
      <c r="D13" s="56"/>
      <c r="E13" s="35">
        <v>8.5</v>
      </c>
      <c r="F13" s="1">
        <f aca="true" t="shared" si="1" ref="F13:F41">E13</f>
        <v>8.5</v>
      </c>
      <c r="G13" s="1"/>
      <c r="H13" s="1">
        <f aca="true" t="shared" si="2" ref="H13:H41">IF(G13="","",G13)</f>
      </c>
      <c r="I13" s="12">
        <f t="shared" si="0"/>
        <v>8.5</v>
      </c>
    </row>
    <row r="14" spans="1:9" ht="24" customHeight="1">
      <c r="A14" s="89">
        <f aca="true" t="shared" si="3" ref="A14:A41">A13+1</f>
        <v>3</v>
      </c>
      <c r="B14" s="95" t="s">
        <v>52</v>
      </c>
      <c r="C14" s="96" t="s">
        <v>53</v>
      </c>
      <c r="D14" s="56"/>
      <c r="E14" s="35">
        <v>10.5</v>
      </c>
      <c r="F14" s="1">
        <f t="shared" si="1"/>
        <v>10.5</v>
      </c>
      <c r="G14" s="1"/>
      <c r="H14" s="1">
        <f t="shared" si="2"/>
      </c>
      <c r="I14" s="12">
        <f t="shared" si="0"/>
        <v>10.5</v>
      </c>
    </row>
    <row r="15" spans="1:9" ht="24" customHeight="1">
      <c r="A15" s="90">
        <f t="shared" si="3"/>
        <v>4</v>
      </c>
      <c r="B15" s="95" t="s">
        <v>54</v>
      </c>
      <c r="C15" s="96" t="s">
        <v>55</v>
      </c>
      <c r="D15" s="56"/>
      <c r="E15" s="35">
        <v>10.5</v>
      </c>
      <c r="F15" s="1">
        <f t="shared" si="1"/>
        <v>10.5</v>
      </c>
      <c r="G15" s="1"/>
      <c r="H15" s="1">
        <f t="shared" si="2"/>
      </c>
      <c r="I15" s="12">
        <f t="shared" si="0"/>
        <v>10.5</v>
      </c>
    </row>
    <row r="16" spans="1:9" ht="24" customHeight="1">
      <c r="A16" s="91">
        <f t="shared" si="3"/>
        <v>5</v>
      </c>
      <c r="B16" s="95" t="s">
        <v>56</v>
      </c>
      <c r="C16" s="96" t="s">
        <v>57</v>
      </c>
      <c r="D16" s="57"/>
      <c r="E16" s="1">
        <v>7.5</v>
      </c>
      <c r="F16" s="1">
        <f t="shared" si="1"/>
        <v>7.5</v>
      </c>
      <c r="G16" s="1"/>
      <c r="H16" s="1">
        <f t="shared" si="2"/>
      </c>
      <c r="I16" s="12">
        <f t="shared" si="0"/>
        <v>7.5</v>
      </c>
    </row>
    <row r="17" spans="1:9" ht="24" customHeight="1">
      <c r="A17" s="89">
        <f t="shared" si="3"/>
        <v>6</v>
      </c>
      <c r="B17" s="95" t="s">
        <v>58</v>
      </c>
      <c r="C17" s="96" t="s">
        <v>59</v>
      </c>
      <c r="D17" s="56"/>
      <c r="E17" s="35">
        <v>8.5</v>
      </c>
      <c r="F17" s="1">
        <f t="shared" si="1"/>
        <v>8.5</v>
      </c>
      <c r="G17" s="1"/>
      <c r="H17" s="1">
        <f t="shared" si="2"/>
      </c>
      <c r="I17" s="12">
        <f t="shared" si="0"/>
        <v>8.5</v>
      </c>
    </row>
    <row r="18" spans="1:9" ht="24" customHeight="1">
      <c r="A18" s="90">
        <f t="shared" si="3"/>
        <v>7</v>
      </c>
      <c r="B18" s="95" t="s">
        <v>60</v>
      </c>
      <c r="C18" s="96" t="s">
        <v>61</v>
      </c>
      <c r="D18" s="56"/>
      <c r="E18" s="35">
        <v>7.5</v>
      </c>
      <c r="F18" s="1">
        <f t="shared" si="1"/>
        <v>7.5</v>
      </c>
      <c r="G18" s="1"/>
      <c r="H18" s="1">
        <f t="shared" si="2"/>
      </c>
      <c r="I18" s="12">
        <f t="shared" si="0"/>
        <v>7.5</v>
      </c>
    </row>
    <row r="19" spans="1:9" ht="24" customHeight="1">
      <c r="A19" s="91">
        <f t="shared" si="3"/>
        <v>8</v>
      </c>
      <c r="B19" s="95" t="s">
        <v>62</v>
      </c>
      <c r="C19" s="96" t="s">
        <v>63</v>
      </c>
      <c r="D19" s="57"/>
      <c r="E19" s="1">
        <v>10.5</v>
      </c>
      <c r="F19" s="1">
        <f t="shared" si="1"/>
        <v>10.5</v>
      </c>
      <c r="G19" s="22"/>
      <c r="H19" s="1">
        <f t="shared" si="2"/>
      </c>
      <c r="I19" s="12">
        <f t="shared" si="0"/>
        <v>10.5</v>
      </c>
    </row>
    <row r="20" spans="1:9" ht="24" customHeight="1">
      <c r="A20" s="89">
        <f t="shared" si="3"/>
        <v>9</v>
      </c>
      <c r="B20" s="95" t="s">
        <v>64</v>
      </c>
      <c r="C20" s="96" t="s">
        <v>65</v>
      </c>
      <c r="D20" s="56"/>
      <c r="E20" s="35">
        <v>11</v>
      </c>
      <c r="F20" s="1">
        <f t="shared" si="1"/>
        <v>11</v>
      </c>
      <c r="G20" s="1"/>
      <c r="H20" s="1">
        <f t="shared" si="2"/>
      </c>
      <c r="I20" s="12">
        <f t="shared" si="0"/>
        <v>11</v>
      </c>
    </row>
    <row r="21" spans="1:9" ht="24" customHeight="1">
      <c r="A21" s="89">
        <f t="shared" si="3"/>
        <v>10</v>
      </c>
      <c r="B21" s="95" t="s">
        <v>66</v>
      </c>
      <c r="C21" s="96" t="s">
        <v>63</v>
      </c>
      <c r="D21" s="56"/>
      <c r="E21" s="35">
        <v>6.5</v>
      </c>
      <c r="F21" s="1">
        <f t="shared" si="1"/>
        <v>6.5</v>
      </c>
      <c r="G21" s="1"/>
      <c r="H21" s="1">
        <f t="shared" si="2"/>
      </c>
      <c r="I21" s="12">
        <f t="shared" si="0"/>
        <v>6.5</v>
      </c>
    </row>
    <row r="22" spans="1:9" ht="24" customHeight="1">
      <c r="A22" s="89">
        <f t="shared" si="3"/>
        <v>11</v>
      </c>
      <c r="B22" s="95" t="s">
        <v>67</v>
      </c>
      <c r="C22" s="96" t="s">
        <v>68</v>
      </c>
      <c r="D22" s="56"/>
      <c r="E22" s="35">
        <v>10.5</v>
      </c>
      <c r="F22" s="1">
        <f t="shared" si="1"/>
        <v>10.5</v>
      </c>
      <c r="G22" s="1"/>
      <c r="H22" s="1">
        <f t="shared" si="2"/>
      </c>
      <c r="I22" s="12">
        <f t="shared" si="0"/>
        <v>10.5</v>
      </c>
    </row>
    <row r="23" spans="1:9" ht="24" customHeight="1">
      <c r="A23" s="89">
        <f t="shared" si="3"/>
        <v>12</v>
      </c>
      <c r="B23" s="95" t="s">
        <v>69</v>
      </c>
      <c r="C23" s="96" t="s">
        <v>70</v>
      </c>
      <c r="D23" s="56"/>
      <c r="E23" s="35"/>
      <c r="F23" s="1">
        <f t="shared" si="1"/>
        <v>0</v>
      </c>
      <c r="G23" s="1"/>
      <c r="H23" s="1">
        <f t="shared" si="2"/>
      </c>
      <c r="I23" s="12">
        <f t="shared" si="0"/>
        <v>0</v>
      </c>
    </row>
    <row r="24" spans="1:9" ht="24" customHeight="1">
      <c r="A24" s="89">
        <f t="shared" si="3"/>
        <v>13</v>
      </c>
      <c r="B24" s="95" t="s">
        <v>71</v>
      </c>
      <c r="C24" s="96" t="s">
        <v>65</v>
      </c>
      <c r="D24" s="56"/>
      <c r="E24" s="35">
        <v>11</v>
      </c>
      <c r="F24" s="1">
        <f t="shared" si="1"/>
        <v>11</v>
      </c>
      <c r="G24" s="1"/>
      <c r="H24" s="1">
        <f t="shared" si="2"/>
      </c>
      <c r="I24" s="12">
        <f t="shared" si="0"/>
        <v>11</v>
      </c>
    </row>
    <row r="25" spans="1:9" ht="24" customHeight="1">
      <c r="A25" s="89">
        <f t="shared" si="3"/>
        <v>14</v>
      </c>
      <c r="B25" s="95" t="s">
        <v>72</v>
      </c>
      <c r="C25" s="96" t="s">
        <v>61</v>
      </c>
      <c r="D25" s="56"/>
      <c r="E25" s="35">
        <v>11.5</v>
      </c>
      <c r="F25" s="1">
        <f t="shared" si="1"/>
        <v>11.5</v>
      </c>
      <c r="G25" s="1"/>
      <c r="H25" s="1">
        <f t="shared" si="2"/>
      </c>
      <c r="I25" s="12">
        <f t="shared" si="0"/>
        <v>11.5</v>
      </c>
    </row>
    <row r="26" spans="1:9" ht="24" customHeight="1">
      <c r="A26" s="89">
        <f t="shared" si="3"/>
        <v>15</v>
      </c>
      <c r="B26" s="95" t="s">
        <v>73</v>
      </c>
      <c r="C26" s="96" t="s">
        <v>74</v>
      </c>
      <c r="D26" s="56"/>
      <c r="E26" s="35">
        <v>10</v>
      </c>
      <c r="F26" s="1">
        <f t="shared" si="1"/>
        <v>10</v>
      </c>
      <c r="G26" s="1"/>
      <c r="H26" s="1">
        <f t="shared" si="2"/>
      </c>
      <c r="I26" s="12">
        <f t="shared" si="0"/>
        <v>10</v>
      </c>
    </row>
    <row r="27" spans="1:9" ht="24" customHeight="1">
      <c r="A27" s="89">
        <f t="shared" si="3"/>
        <v>16</v>
      </c>
      <c r="B27" s="95" t="s">
        <v>75</v>
      </c>
      <c r="C27" s="96" t="s">
        <v>76</v>
      </c>
      <c r="D27" s="56"/>
      <c r="E27" s="35"/>
      <c r="F27" s="1">
        <f t="shared" si="1"/>
        <v>0</v>
      </c>
      <c r="G27" s="1"/>
      <c r="H27" s="1">
        <f t="shared" si="2"/>
      </c>
      <c r="I27" s="12">
        <f t="shared" si="0"/>
        <v>0</v>
      </c>
    </row>
    <row r="28" spans="1:9" ht="24" customHeight="1">
      <c r="A28" s="89">
        <f t="shared" si="3"/>
        <v>17</v>
      </c>
      <c r="B28" s="95" t="s">
        <v>77</v>
      </c>
      <c r="C28" s="96" t="s">
        <v>78</v>
      </c>
      <c r="D28" s="56"/>
      <c r="E28" s="35">
        <v>7</v>
      </c>
      <c r="F28" s="1">
        <f t="shared" si="1"/>
        <v>7</v>
      </c>
      <c r="G28" s="1"/>
      <c r="H28" s="1">
        <f t="shared" si="2"/>
      </c>
      <c r="I28" s="12">
        <f t="shared" si="0"/>
        <v>7</v>
      </c>
    </row>
    <row r="29" spans="1:9" ht="24" customHeight="1">
      <c r="A29" s="89">
        <f t="shared" si="3"/>
        <v>18</v>
      </c>
      <c r="B29" s="95" t="s">
        <v>79</v>
      </c>
      <c r="C29" s="96" t="s">
        <v>80</v>
      </c>
      <c r="D29" s="56"/>
      <c r="E29" s="35" t="s">
        <v>201</v>
      </c>
      <c r="F29" s="1" t="str">
        <f t="shared" si="1"/>
        <v>مقصى</v>
      </c>
      <c r="G29" s="1"/>
      <c r="H29" s="1">
        <f t="shared" si="2"/>
      </c>
      <c r="I29" s="12" t="str">
        <f t="shared" si="0"/>
        <v>مقصى</v>
      </c>
    </row>
    <row r="30" spans="1:9" ht="24" customHeight="1">
      <c r="A30" s="89">
        <f t="shared" si="3"/>
        <v>19</v>
      </c>
      <c r="B30" s="95" t="s">
        <v>81</v>
      </c>
      <c r="C30" s="96" t="s">
        <v>53</v>
      </c>
      <c r="D30" s="56"/>
      <c r="E30" s="35"/>
      <c r="F30" s="1">
        <f t="shared" si="1"/>
        <v>0</v>
      </c>
      <c r="G30" s="1"/>
      <c r="H30" s="1">
        <f t="shared" si="2"/>
      </c>
      <c r="I30" s="12">
        <f t="shared" si="0"/>
        <v>0</v>
      </c>
    </row>
    <row r="31" spans="1:9" ht="24" customHeight="1">
      <c r="A31" s="89">
        <f t="shared" si="3"/>
        <v>20</v>
      </c>
      <c r="B31" s="95" t="s">
        <v>82</v>
      </c>
      <c r="C31" s="96" t="s">
        <v>83</v>
      </c>
      <c r="D31" s="56"/>
      <c r="E31" s="35">
        <v>12.5</v>
      </c>
      <c r="F31" s="1">
        <f t="shared" si="1"/>
        <v>12.5</v>
      </c>
      <c r="G31" s="1"/>
      <c r="H31" s="1">
        <f t="shared" si="2"/>
      </c>
      <c r="I31" s="12">
        <f t="shared" si="0"/>
        <v>12.5</v>
      </c>
    </row>
    <row r="32" spans="1:9" ht="24" customHeight="1">
      <c r="A32" s="89">
        <f t="shared" si="3"/>
        <v>21</v>
      </c>
      <c r="B32" s="95" t="s">
        <v>84</v>
      </c>
      <c r="C32" s="96" t="s">
        <v>85</v>
      </c>
      <c r="D32" s="56"/>
      <c r="E32" s="35">
        <v>7.5</v>
      </c>
      <c r="F32" s="1">
        <f t="shared" si="1"/>
        <v>7.5</v>
      </c>
      <c r="G32" s="1"/>
      <c r="H32" s="1">
        <f t="shared" si="2"/>
      </c>
      <c r="I32" s="12">
        <f t="shared" si="0"/>
        <v>7.5</v>
      </c>
    </row>
    <row r="33" spans="1:9" ht="24" customHeight="1">
      <c r="A33" s="89">
        <f t="shared" si="3"/>
        <v>22</v>
      </c>
      <c r="B33" s="95" t="s">
        <v>86</v>
      </c>
      <c r="C33" s="96" t="s">
        <v>63</v>
      </c>
      <c r="D33" s="56"/>
      <c r="E33" s="35">
        <v>14</v>
      </c>
      <c r="F33" s="1">
        <f t="shared" si="1"/>
        <v>14</v>
      </c>
      <c r="G33" s="1"/>
      <c r="H33" s="1">
        <f t="shared" si="2"/>
      </c>
      <c r="I33" s="12">
        <f t="shared" si="0"/>
        <v>14</v>
      </c>
    </row>
    <row r="34" spans="1:9" ht="24" customHeight="1">
      <c r="A34" s="89">
        <f t="shared" si="3"/>
        <v>23</v>
      </c>
      <c r="B34" s="95" t="s">
        <v>87</v>
      </c>
      <c r="C34" s="96" t="s">
        <v>88</v>
      </c>
      <c r="D34" s="56"/>
      <c r="E34" s="35">
        <v>8.5</v>
      </c>
      <c r="F34" s="1">
        <f t="shared" si="1"/>
        <v>8.5</v>
      </c>
      <c r="G34" s="1"/>
      <c r="H34" s="1">
        <f t="shared" si="2"/>
      </c>
      <c r="I34" s="12">
        <f t="shared" si="0"/>
        <v>8.5</v>
      </c>
    </row>
    <row r="35" spans="1:9" ht="24" customHeight="1">
      <c r="A35" s="89">
        <f t="shared" si="3"/>
        <v>24</v>
      </c>
      <c r="B35" s="95" t="s">
        <v>89</v>
      </c>
      <c r="C35" s="96" t="s">
        <v>90</v>
      </c>
      <c r="D35" s="56"/>
      <c r="E35" s="35">
        <v>7.5</v>
      </c>
      <c r="F35" s="1">
        <f t="shared" si="1"/>
        <v>7.5</v>
      </c>
      <c r="G35" s="1"/>
      <c r="H35" s="1">
        <f t="shared" si="2"/>
      </c>
      <c r="I35" s="12">
        <f t="shared" si="0"/>
        <v>7.5</v>
      </c>
    </row>
    <row r="36" spans="1:9" ht="24" customHeight="1">
      <c r="A36" s="89">
        <f t="shared" si="3"/>
        <v>25</v>
      </c>
      <c r="B36" s="95" t="s">
        <v>91</v>
      </c>
      <c r="C36" s="96" t="s">
        <v>92</v>
      </c>
      <c r="D36" s="56"/>
      <c r="E36" s="35">
        <v>10.5</v>
      </c>
      <c r="F36" s="1">
        <f t="shared" si="1"/>
        <v>10.5</v>
      </c>
      <c r="G36" s="1"/>
      <c r="H36" s="1">
        <f t="shared" si="2"/>
      </c>
      <c r="I36" s="12">
        <f t="shared" si="0"/>
        <v>10.5</v>
      </c>
    </row>
    <row r="37" spans="1:9" ht="24" customHeight="1">
      <c r="A37" s="89">
        <f t="shared" si="3"/>
        <v>26</v>
      </c>
      <c r="B37" s="95" t="s">
        <v>93</v>
      </c>
      <c r="C37" s="96" t="s">
        <v>94</v>
      </c>
      <c r="D37" s="56"/>
      <c r="E37" s="35">
        <v>12</v>
      </c>
      <c r="F37" s="1">
        <f t="shared" si="1"/>
        <v>12</v>
      </c>
      <c r="G37" s="1"/>
      <c r="H37" s="1">
        <f t="shared" si="2"/>
      </c>
      <c r="I37" s="12">
        <f t="shared" si="0"/>
        <v>12</v>
      </c>
    </row>
    <row r="38" spans="1:9" ht="24" customHeight="1">
      <c r="A38" s="89">
        <f t="shared" si="3"/>
        <v>27</v>
      </c>
      <c r="B38" s="95" t="s">
        <v>95</v>
      </c>
      <c r="C38" s="96" t="s">
        <v>63</v>
      </c>
      <c r="D38" s="56"/>
      <c r="E38" s="35">
        <v>8.5</v>
      </c>
      <c r="F38" s="1">
        <f t="shared" si="1"/>
        <v>8.5</v>
      </c>
      <c r="G38" s="1"/>
      <c r="H38" s="1">
        <f t="shared" si="2"/>
      </c>
      <c r="I38" s="12">
        <f t="shared" si="0"/>
        <v>8.5</v>
      </c>
    </row>
    <row r="39" spans="1:9" ht="24" customHeight="1">
      <c r="A39" s="89">
        <f t="shared" si="3"/>
        <v>28</v>
      </c>
      <c r="B39" s="95" t="s">
        <v>96</v>
      </c>
      <c r="C39" s="96" t="s">
        <v>97</v>
      </c>
      <c r="D39" s="56"/>
      <c r="E39" s="1">
        <v>4.5</v>
      </c>
      <c r="F39" s="1">
        <f t="shared" si="1"/>
        <v>4.5</v>
      </c>
      <c r="G39" s="40"/>
      <c r="H39" s="1">
        <f t="shared" si="2"/>
      </c>
      <c r="I39" s="12">
        <f t="shared" si="0"/>
        <v>4.5</v>
      </c>
    </row>
    <row r="40" spans="1:9" ht="24" customHeight="1">
      <c r="A40" s="89">
        <f t="shared" si="3"/>
        <v>29</v>
      </c>
      <c r="B40" s="95" t="s">
        <v>98</v>
      </c>
      <c r="C40" s="96" t="s">
        <v>99</v>
      </c>
      <c r="D40" s="56"/>
      <c r="E40" s="1">
        <v>5</v>
      </c>
      <c r="F40" s="1">
        <f t="shared" si="1"/>
        <v>5</v>
      </c>
      <c r="G40" s="40"/>
      <c r="H40" s="1">
        <f t="shared" si="2"/>
      </c>
      <c r="I40" s="12">
        <f t="shared" si="0"/>
        <v>5</v>
      </c>
    </row>
    <row r="41" spans="1:9" ht="24" customHeight="1" thickBot="1">
      <c r="A41" s="92">
        <f t="shared" si="3"/>
        <v>30</v>
      </c>
      <c r="B41" s="95" t="s">
        <v>100</v>
      </c>
      <c r="C41" s="96" t="s">
        <v>101</v>
      </c>
      <c r="D41" s="58"/>
      <c r="E41" s="47"/>
      <c r="F41" s="47">
        <f t="shared" si="1"/>
        <v>0</v>
      </c>
      <c r="G41" s="47"/>
      <c r="H41" s="47">
        <f t="shared" si="2"/>
      </c>
      <c r="I41" s="48">
        <f t="shared" si="0"/>
        <v>0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.75" customHeight="1" thickBot="1">
      <c r="A43" s="6"/>
      <c r="B43" s="6"/>
      <c r="C43" s="157" t="s">
        <v>177</v>
      </c>
      <c r="D43" s="158"/>
      <c r="E43" s="158"/>
      <c r="F43" s="158"/>
      <c r="G43" s="158"/>
      <c r="H43" s="159"/>
      <c r="I43" s="2"/>
    </row>
    <row r="44" spans="1:9" ht="19.5">
      <c r="A44" s="163" t="s">
        <v>2</v>
      </c>
      <c r="B44" s="163"/>
      <c r="C44" s="163"/>
      <c r="D44" s="163"/>
      <c r="E44" s="11"/>
      <c r="F44" s="11"/>
      <c r="G44" s="163" t="s">
        <v>12</v>
      </c>
      <c r="H44" s="163"/>
      <c r="I44" s="163"/>
    </row>
    <row r="45" spans="1:9" ht="19.5">
      <c r="A45" s="163" t="s">
        <v>3</v>
      </c>
      <c r="B45" s="163"/>
      <c r="C45" s="163"/>
      <c r="D45" s="163"/>
      <c r="E45" s="11"/>
      <c r="F45" s="11"/>
      <c r="G45" s="163" t="s">
        <v>4</v>
      </c>
      <c r="H45" s="163"/>
      <c r="I45" s="163"/>
    </row>
    <row r="46" spans="1:9" ht="21.75" thickBot="1">
      <c r="A46" s="5"/>
      <c r="B46" s="5"/>
      <c r="C46" s="25"/>
      <c r="F46" s="3"/>
      <c r="G46" s="5"/>
      <c r="H46" s="5"/>
      <c r="I46" s="3"/>
    </row>
    <row r="47" spans="1:9" ht="25.5" thickBot="1">
      <c r="A47" s="5"/>
      <c r="B47" s="5"/>
      <c r="C47" s="151" t="s">
        <v>178</v>
      </c>
      <c r="D47" s="152"/>
      <c r="E47" s="152"/>
      <c r="F47" s="152"/>
      <c r="G47" s="152"/>
      <c r="H47" s="153"/>
      <c r="I47" s="3"/>
    </row>
    <row r="48" spans="1:9" ht="17.25" thickBot="1">
      <c r="A48" s="5"/>
      <c r="B48" s="5"/>
      <c r="F48" s="3"/>
      <c r="G48" s="5"/>
      <c r="H48" s="5"/>
      <c r="I48" s="3"/>
    </row>
    <row r="49" spans="1:9" ht="21" thickBot="1">
      <c r="A49" s="5"/>
      <c r="B49" s="5"/>
      <c r="D49" s="154" t="s">
        <v>43</v>
      </c>
      <c r="E49" s="155"/>
      <c r="F49" s="155"/>
      <c r="G49" s="156"/>
      <c r="H49" s="5"/>
      <c r="I49" s="13"/>
    </row>
    <row r="50" spans="1:9" ht="21.75" thickBot="1">
      <c r="A50" s="5"/>
      <c r="B50" s="5"/>
      <c r="D50" s="10"/>
      <c r="E50" s="10"/>
      <c r="F50" s="10"/>
      <c r="G50" s="5"/>
      <c r="H50" s="5"/>
      <c r="I50" s="3"/>
    </row>
    <row r="51" spans="1:9" ht="21.75" thickBot="1">
      <c r="A51" s="5"/>
      <c r="B51" s="5"/>
      <c r="C51" s="157" t="s">
        <v>176</v>
      </c>
      <c r="D51" s="158"/>
      <c r="E51" s="158"/>
      <c r="F51" s="158"/>
      <c r="G51" s="158"/>
      <c r="H51" s="159"/>
      <c r="I51" s="3"/>
    </row>
    <row r="52" spans="1:9" ht="21.75" thickBot="1">
      <c r="A52" s="5"/>
      <c r="B52" s="5"/>
      <c r="C52" s="26"/>
      <c r="D52" s="160" t="s">
        <v>20</v>
      </c>
      <c r="E52" s="161"/>
      <c r="F52" s="162"/>
      <c r="G52" s="26"/>
      <c r="H52" s="26"/>
      <c r="I52" s="3"/>
    </row>
    <row r="53" spans="1:9" ht="17.25" thickBot="1">
      <c r="A53" s="5"/>
      <c r="B53" s="5"/>
      <c r="F53" s="3"/>
      <c r="G53" s="5"/>
      <c r="H53" s="5"/>
      <c r="I53" s="3"/>
    </row>
    <row r="54" spans="1:9" ht="62.25" thickBot="1">
      <c r="A54" s="27" t="s">
        <v>37</v>
      </c>
      <c r="B54" s="87" t="s">
        <v>46</v>
      </c>
      <c r="C54" s="87" t="s">
        <v>47</v>
      </c>
      <c r="D54" s="54" t="s">
        <v>5</v>
      </c>
      <c r="E54" s="27" t="s">
        <v>17</v>
      </c>
      <c r="F54" s="27" t="s">
        <v>21</v>
      </c>
      <c r="G54" s="27" t="s">
        <v>6</v>
      </c>
      <c r="H54" s="28" t="s">
        <v>22</v>
      </c>
      <c r="I54" s="29" t="s">
        <v>1</v>
      </c>
    </row>
    <row r="55" spans="1:9" ht="22.5">
      <c r="A55" s="88">
        <v>1</v>
      </c>
      <c r="B55" s="99" t="s">
        <v>102</v>
      </c>
      <c r="C55" s="94" t="s">
        <v>103</v>
      </c>
      <c r="D55" s="55"/>
      <c r="E55" s="31">
        <v>8</v>
      </c>
      <c r="F55" s="31">
        <f>E55</f>
        <v>8</v>
      </c>
      <c r="G55" s="30"/>
      <c r="H55" s="31">
        <f>IF(G55="","",G55)</f>
      </c>
      <c r="I55" s="46">
        <f aca="true" t="shared" si="4" ref="I55:I85">IF(H55="",F55,IF(H55&gt;F55,H55,F55))</f>
        <v>8</v>
      </c>
    </row>
    <row r="56" spans="1:9" ht="24.75">
      <c r="A56" s="102">
        <f>A55+1</f>
        <v>2</v>
      </c>
      <c r="B56" s="100" t="s">
        <v>104</v>
      </c>
      <c r="C56" s="96" t="s">
        <v>105</v>
      </c>
      <c r="D56" s="56"/>
      <c r="E56" s="35">
        <v>6.5</v>
      </c>
      <c r="F56" s="1">
        <f aca="true" t="shared" si="5" ref="F56:F85">E56</f>
        <v>6.5</v>
      </c>
      <c r="G56" s="1"/>
      <c r="H56" s="1">
        <f aca="true" t="shared" si="6" ref="H56:H85">IF(G56="","",G56)</f>
      </c>
      <c r="I56" s="12">
        <f t="shared" si="4"/>
        <v>6.5</v>
      </c>
    </row>
    <row r="57" spans="1:9" ht="24.75">
      <c r="A57" s="102">
        <f aca="true" t="shared" si="7" ref="A57:A85">A56+1</f>
        <v>3</v>
      </c>
      <c r="B57" s="100" t="s">
        <v>106</v>
      </c>
      <c r="C57" s="96" t="s">
        <v>107</v>
      </c>
      <c r="D57" s="56"/>
      <c r="E57" s="35">
        <v>6</v>
      </c>
      <c r="F57" s="1">
        <f t="shared" si="5"/>
        <v>6</v>
      </c>
      <c r="G57" s="1"/>
      <c r="H57" s="1">
        <f t="shared" si="6"/>
      </c>
      <c r="I57" s="12">
        <f t="shared" si="4"/>
        <v>6</v>
      </c>
    </row>
    <row r="58" spans="1:9" ht="24.75">
      <c r="A58" s="102">
        <f t="shared" si="7"/>
        <v>4</v>
      </c>
      <c r="B58" s="100" t="s">
        <v>108</v>
      </c>
      <c r="C58" s="96" t="s">
        <v>109</v>
      </c>
      <c r="D58" s="56"/>
      <c r="E58" s="35">
        <v>0</v>
      </c>
      <c r="F58" s="1">
        <f t="shared" si="5"/>
        <v>0</v>
      </c>
      <c r="G58" s="1"/>
      <c r="H58" s="1">
        <f t="shared" si="6"/>
      </c>
      <c r="I58" s="12">
        <f t="shared" si="4"/>
        <v>0</v>
      </c>
    </row>
    <row r="59" spans="1:9" ht="24.75">
      <c r="A59" s="91">
        <f t="shared" si="7"/>
        <v>5</v>
      </c>
      <c r="B59" s="100" t="s">
        <v>110</v>
      </c>
      <c r="C59" s="96" t="s">
        <v>111</v>
      </c>
      <c r="D59" s="57"/>
      <c r="E59" s="1">
        <v>3.5</v>
      </c>
      <c r="F59" s="1">
        <f t="shared" si="5"/>
        <v>3.5</v>
      </c>
      <c r="G59" s="22"/>
      <c r="H59" s="1">
        <f t="shared" si="6"/>
      </c>
      <c r="I59" s="12">
        <f t="shared" si="4"/>
        <v>3.5</v>
      </c>
    </row>
    <row r="60" spans="1:9" ht="24.75">
      <c r="A60" s="102">
        <f t="shared" si="7"/>
        <v>6</v>
      </c>
      <c r="B60" s="100" t="s">
        <v>112</v>
      </c>
      <c r="C60" s="96" t="s">
        <v>113</v>
      </c>
      <c r="D60" s="56"/>
      <c r="E60" s="35"/>
      <c r="F60" s="1">
        <f t="shared" si="5"/>
        <v>0</v>
      </c>
      <c r="G60" s="1"/>
      <c r="H60" s="1">
        <f t="shared" si="6"/>
      </c>
      <c r="I60" s="12">
        <f t="shared" si="4"/>
        <v>0</v>
      </c>
    </row>
    <row r="61" spans="1:9" ht="24.75">
      <c r="A61" s="102">
        <f t="shared" si="7"/>
        <v>7</v>
      </c>
      <c r="B61" s="100" t="s">
        <v>114</v>
      </c>
      <c r="C61" s="96" t="s">
        <v>63</v>
      </c>
      <c r="D61" s="56"/>
      <c r="E61" s="35">
        <v>12</v>
      </c>
      <c r="F61" s="1">
        <f t="shared" si="5"/>
        <v>12</v>
      </c>
      <c r="G61" s="1"/>
      <c r="H61" s="1">
        <f t="shared" si="6"/>
      </c>
      <c r="I61" s="12">
        <f t="shared" si="4"/>
        <v>12</v>
      </c>
    </row>
    <row r="62" spans="1:9" ht="24.75">
      <c r="A62" s="91">
        <f t="shared" si="7"/>
        <v>8</v>
      </c>
      <c r="B62" s="100" t="s">
        <v>115</v>
      </c>
      <c r="C62" s="96" t="s">
        <v>116</v>
      </c>
      <c r="D62" s="57"/>
      <c r="E62" s="1">
        <v>7</v>
      </c>
      <c r="F62" s="1">
        <f t="shared" si="5"/>
        <v>7</v>
      </c>
      <c r="G62" s="22"/>
      <c r="H62" s="1">
        <f t="shared" si="6"/>
      </c>
      <c r="I62" s="12">
        <f t="shared" si="4"/>
        <v>7</v>
      </c>
    </row>
    <row r="63" spans="1:9" ht="24.75">
      <c r="A63" s="102">
        <f t="shared" si="7"/>
        <v>9</v>
      </c>
      <c r="B63" s="100" t="s">
        <v>117</v>
      </c>
      <c r="C63" s="96" t="s">
        <v>55</v>
      </c>
      <c r="D63" s="56"/>
      <c r="E63" s="35">
        <v>6</v>
      </c>
      <c r="F63" s="1">
        <f t="shared" si="5"/>
        <v>6</v>
      </c>
      <c r="G63" s="1"/>
      <c r="H63" s="1">
        <f t="shared" si="6"/>
      </c>
      <c r="I63" s="12">
        <f t="shared" si="4"/>
        <v>6</v>
      </c>
    </row>
    <row r="64" spans="1:9" ht="24.75">
      <c r="A64" s="102">
        <f t="shared" si="7"/>
        <v>10</v>
      </c>
      <c r="B64" s="100" t="s">
        <v>118</v>
      </c>
      <c r="C64" s="96" t="s">
        <v>119</v>
      </c>
      <c r="D64" s="56"/>
      <c r="E64" s="35"/>
      <c r="F64" s="1">
        <f t="shared" si="5"/>
        <v>0</v>
      </c>
      <c r="G64" s="1"/>
      <c r="H64" s="1">
        <f t="shared" si="6"/>
      </c>
      <c r="I64" s="12">
        <f t="shared" si="4"/>
        <v>0</v>
      </c>
    </row>
    <row r="65" spans="1:9" ht="24.75">
      <c r="A65" s="102">
        <f t="shared" si="7"/>
        <v>11</v>
      </c>
      <c r="B65" s="100" t="s">
        <v>120</v>
      </c>
      <c r="C65" s="96" t="s">
        <v>49</v>
      </c>
      <c r="D65" s="56"/>
      <c r="E65" s="35">
        <v>7</v>
      </c>
      <c r="F65" s="1">
        <f t="shared" si="5"/>
        <v>7</v>
      </c>
      <c r="G65" s="1"/>
      <c r="H65" s="1">
        <f t="shared" si="6"/>
      </c>
      <c r="I65" s="12">
        <f t="shared" si="4"/>
        <v>7</v>
      </c>
    </row>
    <row r="66" spans="1:9" ht="24.75">
      <c r="A66" s="102">
        <f t="shared" si="7"/>
        <v>12</v>
      </c>
      <c r="B66" s="100" t="s">
        <v>121</v>
      </c>
      <c r="C66" s="96" t="s">
        <v>122</v>
      </c>
      <c r="D66" s="56"/>
      <c r="E66" s="35">
        <v>9.5</v>
      </c>
      <c r="F66" s="1">
        <f t="shared" si="5"/>
        <v>9.5</v>
      </c>
      <c r="G66" s="1"/>
      <c r="H66" s="1">
        <f t="shared" si="6"/>
      </c>
      <c r="I66" s="12">
        <f t="shared" si="4"/>
        <v>9.5</v>
      </c>
    </row>
    <row r="67" spans="1:9" ht="24.75">
      <c r="A67" s="102">
        <f t="shared" si="7"/>
        <v>13</v>
      </c>
      <c r="B67" s="100" t="s">
        <v>123</v>
      </c>
      <c r="C67" s="96" t="s">
        <v>124</v>
      </c>
      <c r="D67" s="56"/>
      <c r="E67" s="35">
        <v>4</v>
      </c>
      <c r="F67" s="1">
        <f t="shared" si="5"/>
        <v>4</v>
      </c>
      <c r="G67" s="1"/>
      <c r="H67" s="1">
        <f t="shared" si="6"/>
      </c>
      <c r="I67" s="12">
        <f t="shared" si="4"/>
        <v>4</v>
      </c>
    </row>
    <row r="68" spans="1:9" ht="24.75">
      <c r="A68" s="102">
        <f t="shared" si="7"/>
        <v>14</v>
      </c>
      <c r="B68" s="100" t="s">
        <v>125</v>
      </c>
      <c r="C68" s="96" t="s">
        <v>126</v>
      </c>
      <c r="D68" s="56"/>
      <c r="E68" s="35">
        <v>10.5</v>
      </c>
      <c r="F68" s="1">
        <f t="shared" si="5"/>
        <v>10.5</v>
      </c>
      <c r="G68" s="1"/>
      <c r="H68" s="1">
        <f t="shared" si="6"/>
      </c>
      <c r="I68" s="12">
        <f t="shared" si="4"/>
        <v>10.5</v>
      </c>
    </row>
    <row r="69" spans="1:9" ht="24.75">
      <c r="A69" s="102">
        <f t="shared" si="7"/>
        <v>15</v>
      </c>
      <c r="B69" s="100" t="s">
        <v>127</v>
      </c>
      <c r="C69" s="96" t="s">
        <v>128</v>
      </c>
      <c r="D69" s="56"/>
      <c r="E69" s="35">
        <v>9</v>
      </c>
      <c r="F69" s="1">
        <f t="shared" si="5"/>
        <v>9</v>
      </c>
      <c r="G69" s="1"/>
      <c r="H69" s="1">
        <f t="shared" si="6"/>
      </c>
      <c r="I69" s="12">
        <f t="shared" si="4"/>
        <v>9</v>
      </c>
    </row>
    <row r="70" spans="1:9" ht="24.75">
      <c r="A70" s="102">
        <f t="shared" si="7"/>
        <v>16</v>
      </c>
      <c r="B70" s="100" t="s">
        <v>129</v>
      </c>
      <c r="C70" s="96" t="s">
        <v>130</v>
      </c>
      <c r="D70" s="56"/>
      <c r="E70" s="35">
        <v>8.5</v>
      </c>
      <c r="F70" s="1">
        <f t="shared" si="5"/>
        <v>8.5</v>
      </c>
      <c r="G70" s="1"/>
      <c r="H70" s="1">
        <f t="shared" si="6"/>
      </c>
      <c r="I70" s="12">
        <f t="shared" si="4"/>
        <v>8.5</v>
      </c>
    </row>
    <row r="71" spans="1:9" ht="24.75">
      <c r="A71" s="102">
        <f t="shared" si="7"/>
        <v>17</v>
      </c>
      <c r="B71" s="100" t="s">
        <v>131</v>
      </c>
      <c r="C71" s="96" t="s">
        <v>132</v>
      </c>
      <c r="D71" s="56"/>
      <c r="E71" s="35">
        <v>4</v>
      </c>
      <c r="F71" s="1">
        <f t="shared" si="5"/>
        <v>4</v>
      </c>
      <c r="G71" s="1"/>
      <c r="H71" s="1">
        <f t="shared" si="6"/>
      </c>
      <c r="I71" s="12">
        <f t="shared" si="4"/>
        <v>4</v>
      </c>
    </row>
    <row r="72" spans="1:9" ht="24.75">
      <c r="A72" s="102">
        <f t="shared" si="7"/>
        <v>18</v>
      </c>
      <c r="B72" s="100" t="s">
        <v>133</v>
      </c>
      <c r="C72" s="96" t="s">
        <v>134</v>
      </c>
      <c r="D72" s="56"/>
      <c r="E72" s="35">
        <v>10</v>
      </c>
      <c r="F72" s="1">
        <f t="shared" si="5"/>
        <v>10</v>
      </c>
      <c r="G72" s="1"/>
      <c r="H72" s="1">
        <f t="shared" si="6"/>
      </c>
      <c r="I72" s="12">
        <f t="shared" si="4"/>
        <v>10</v>
      </c>
    </row>
    <row r="73" spans="1:9" ht="24.75">
      <c r="A73" s="102">
        <f t="shared" si="7"/>
        <v>19</v>
      </c>
      <c r="B73" s="100" t="s">
        <v>135</v>
      </c>
      <c r="C73" s="96" t="s">
        <v>136</v>
      </c>
      <c r="D73" s="56"/>
      <c r="E73" s="35">
        <v>7</v>
      </c>
      <c r="F73" s="1">
        <f t="shared" si="5"/>
        <v>7</v>
      </c>
      <c r="G73" s="1"/>
      <c r="H73" s="1">
        <f t="shared" si="6"/>
      </c>
      <c r="I73" s="12">
        <f t="shared" si="4"/>
        <v>7</v>
      </c>
    </row>
    <row r="74" spans="1:9" ht="24.75">
      <c r="A74" s="102">
        <f t="shared" si="7"/>
        <v>20</v>
      </c>
      <c r="B74" s="100" t="s">
        <v>137</v>
      </c>
      <c r="C74" s="96" t="s">
        <v>138</v>
      </c>
      <c r="D74" s="56"/>
      <c r="E74" s="35">
        <v>8.5</v>
      </c>
      <c r="F74" s="1">
        <f t="shared" si="5"/>
        <v>8.5</v>
      </c>
      <c r="G74" s="1"/>
      <c r="H74" s="1">
        <f t="shared" si="6"/>
      </c>
      <c r="I74" s="12">
        <f t="shared" si="4"/>
        <v>8.5</v>
      </c>
    </row>
    <row r="75" spans="1:9" ht="24.75">
      <c r="A75" s="102">
        <f t="shared" si="7"/>
        <v>21</v>
      </c>
      <c r="B75" s="100" t="s">
        <v>139</v>
      </c>
      <c r="C75" s="96" t="s">
        <v>126</v>
      </c>
      <c r="D75" s="56"/>
      <c r="E75" s="35">
        <v>8.5</v>
      </c>
      <c r="F75" s="1">
        <f t="shared" si="5"/>
        <v>8.5</v>
      </c>
      <c r="G75" s="1"/>
      <c r="H75" s="1">
        <f t="shared" si="6"/>
      </c>
      <c r="I75" s="12">
        <f t="shared" si="4"/>
        <v>8.5</v>
      </c>
    </row>
    <row r="76" spans="1:9" ht="24.75">
      <c r="A76" s="102">
        <f t="shared" si="7"/>
        <v>22</v>
      </c>
      <c r="B76" s="100" t="s">
        <v>140</v>
      </c>
      <c r="C76" s="96" t="s">
        <v>141</v>
      </c>
      <c r="D76" s="56"/>
      <c r="E76" s="35">
        <v>5</v>
      </c>
      <c r="F76" s="1">
        <f t="shared" si="5"/>
        <v>5</v>
      </c>
      <c r="G76" s="1"/>
      <c r="H76" s="1">
        <f t="shared" si="6"/>
      </c>
      <c r="I76" s="12">
        <f t="shared" si="4"/>
        <v>5</v>
      </c>
    </row>
    <row r="77" spans="1:9" ht="24.75">
      <c r="A77" s="102">
        <f t="shared" si="7"/>
        <v>23</v>
      </c>
      <c r="B77" s="100" t="s">
        <v>142</v>
      </c>
      <c r="C77" s="96" t="s">
        <v>143</v>
      </c>
      <c r="D77" s="56"/>
      <c r="E77" s="35">
        <v>13</v>
      </c>
      <c r="F77" s="1">
        <f t="shared" si="5"/>
        <v>13</v>
      </c>
      <c r="G77" s="1"/>
      <c r="H77" s="1">
        <f t="shared" si="6"/>
      </c>
      <c r="I77" s="12">
        <f t="shared" si="4"/>
        <v>13</v>
      </c>
    </row>
    <row r="78" spans="1:9" ht="24.75">
      <c r="A78" s="102">
        <f t="shared" si="7"/>
        <v>24</v>
      </c>
      <c r="B78" s="100" t="s">
        <v>144</v>
      </c>
      <c r="C78" s="96" t="s">
        <v>145</v>
      </c>
      <c r="D78" s="56"/>
      <c r="E78" s="35"/>
      <c r="F78" s="1">
        <f t="shared" si="5"/>
        <v>0</v>
      </c>
      <c r="G78" s="1"/>
      <c r="H78" s="1">
        <f t="shared" si="6"/>
      </c>
      <c r="I78" s="12">
        <f t="shared" si="4"/>
        <v>0</v>
      </c>
    </row>
    <row r="79" spans="1:9" ht="24.75">
      <c r="A79" s="102">
        <f t="shared" si="7"/>
        <v>25</v>
      </c>
      <c r="B79" s="100" t="s">
        <v>87</v>
      </c>
      <c r="C79" s="96" t="s">
        <v>146</v>
      </c>
      <c r="D79" s="56"/>
      <c r="E79" s="35">
        <v>8.5</v>
      </c>
      <c r="F79" s="1">
        <f t="shared" si="5"/>
        <v>8.5</v>
      </c>
      <c r="G79" s="1"/>
      <c r="H79" s="1">
        <f t="shared" si="6"/>
      </c>
      <c r="I79" s="12">
        <f t="shared" si="4"/>
        <v>8.5</v>
      </c>
    </row>
    <row r="80" spans="1:9" ht="24.75">
      <c r="A80" s="102">
        <f t="shared" si="7"/>
        <v>26</v>
      </c>
      <c r="B80" s="100" t="s">
        <v>147</v>
      </c>
      <c r="C80" s="96" t="s">
        <v>148</v>
      </c>
      <c r="D80" s="56"/>
      <c r="E80" s="35">
        <v>3</v>
      </c>
      <c r="F80" s="1">
        <f t="shared" si="5"/>
        <v>3</v>
      </c>
      <c r="G80" s="1"/>
      <c r="H80" s="1">
        <f t="shared" si="6"/>
      </c>
      <c r="I80" s="12">
        <f t="shared" si="4"/>
        <v>3</v>
      </c>
    </row>
    <row r="81" spans="1:9" ht="24.75">
      <c r="A81" s="102">
        <f t="shared" si="7"/>
        <v>27</v>
      </c>
      <c r="B81" s="100" t="s">
        <v>149</v>
      </c>
      <c r="C81" s="96" t="s">
        <v>150</v>
      </c>
      <c r="D81" s="56"/>
      <c r="E81" s="35">
        <v>3</v>
      </c>
      <c r="F81" s="1">
        <f t="shared" si="5"/>
        <v>3</v>
      </c>
      <c r="G81" s="1"/>
      <c r="H81" s="1">
        <f t="shared" si="6"/>
      </c>
      <c r="I81" s="12">
        <f t="shared" si="4"/>
        <v>3</v>
      </c>
    </row>
    <row r="82" spans="1:9" ht="24.75">
      <c r="A82" s="102">
        <f t="shared" si="7"/>
        <v>28</v>
      </c>
      <c r="B82" s="100" t="s">
        <v>151</v>
      </c>
      <c r="C82" s="96" t="s">
        <v>152</v>
      </c>
      <c r="D82" s="56"/>
      <c r="E82" s="1">
        <v>5</v>
      </c>
      <c r="F82" s="1">
        <f t="shared" si="5"/>
        <v>5</v>
      </c>
      <c r="G82" s="40"/>
      <c r="H82" s="1">
        <f t="shared" si="6"/>
      </c>
      <c r="I82" s="12">
        <f t="shared" si="4"/>
        <v>5</v>
      </c>
    </row>
    <row r="83" spans="1:9" ht="24.75">
      <c r="A83" s="102">
        <f t="shared" si="7"/>
        <v>29</v>
      </c>
      <c r="B83" s="100" t="s">
        <v>153</v>
      </c>
      <c r="C83" s="96" t="s">
        <v>154</v>
      </c>
      <c r="D83" s="56"/>
      <c r="E83" s="1">
        <v>11</v>
      </c>
      <c r="F83" s="1">
        <f t="shared" si="5"/>
        <v>11</v>
      </c>
      <c r="G83" s="40"/>
      <c r="H83" s="1">
        <f t="shared" si="6"/>
      </c>
      <c r="I83" s="12">
        <f t="shared" si="4"/>
        <v>11</v>
      </c>
    </row>
    <row r="84" spans="1:9" ht="24.75">
      <c r="A84" s="102">
        <f t="shared" si="7"/>
        <v>30</v>
      </c>
      <c r="B84" s="100" t="s">
        <v>155</v>
      </c>
      <c r="C84" s="96" t="s">
        <v>143</v>
      </c>
      <c r="D84" s="62"/>
      <c r="E84" s="24">
        <v>6</v>
      </c>
      <c r="F84" s="1">
        <f t="shared" si="5"/>
        <v>6</v>
      </c>
      <c r="G84" s="24"/>
      <c r="H84" s="24"/>
      <c r="I84" s="12">
        <f t="shared" si="4"/>
        <v>6</v>
      </c>
    </row>
    <row r="85" spans="1:9" ht="25.5" thickBot="1">
      <c r="A85" s="103">
        <f t="shared" si="7"/>
        <v>31</v>
      </c>
      <c r="B85" s="101" t="s">
        <v>156</v>
      </c>
      <c r="C85" s="98" t="s">
        <v>157</v>
      </c>
      <c r="D85" s="58"/>
      <c r="E85" s="47">
        <v>5.5</v>
      </c>
      <c r="F85" s="47">
        <f t="shared" si="5"/>
        <v>5.5</v>
      </c>
      <c r="G85" s="47"/>
      <c r="H85" s="47">
        <f t="shared" si="6"/>
      </c>
      <c r="I85" s="48">
        <f t="shared" si="4"/>
        <v>5.5</v>
      </c>
    </row>
    <row r="86" spans="1:9" ht="21" thickBot="1">
      <c r="A86" s="6"/>
      <c r="B86" s="6"/>
      <c r="C86" s="9"/>
      <c r="D86" s="2"/>
      <c r="E86" s="2"/>
      <c r="F86" s="2"/>
      <c r="G86" s="7"/>
      <c r="H86" s="4"/>
      <c r="I86" s="2"/>
    </row>
    <row r="87" spans="1:9" ht="22.5" thickBot="1">
      <c r="A87" s="6"/>
      <c r="B87" s="6"/>
      <c r="C87" s="157" t="s">
        <v>179</v>
      </c>
      <c r="D87" s="158"/>
      <c r="E87" s="158"/>
      <c r="F87" s="158"/>
      <c r="G87" s="158"/>
      <c r="H87" s="159"/>
      <c r="I87" s="2"/>
    </row>
    <row r="88" spans="1:9" ht="16.5">
      <c r="A88" s="5"/>
      <c r="B88" s="5"/>
      <c r="F88" s="3"/>
      <c r="G88" s="5"/>
      <c r="H88" s="5"/>
      <c r="I88" s="3"/>
    </row>
    <row r="89" spans="1:9" ht="19.5">
      <c r="A89" s="163" t="s">
        <v>2</v>
      </c>
      <c r="B89" s="163"/>
      <c r="C89" s="163"/>
      <c r="D89" s="163"/>
      <c r="E89" s="11"/>
      <c r="F89" s="11"/>
      <c r="G89" s="163" t="s">
        <v>12</v>
      </c>
      <c r="H89" s="163"/>
      <c r="I89" s="163"/>
    </row>
    <row r="90" spans="1:9" ht="19.5">
      <c r="A90" s="163" t="s">
        <v>3</v>
      </c>
      <c r="B90" s="163"/>
      <c r="C90" s="163"/>
      <c r="D90" s="163"/>
      <c r="E90" s="11"/>
      <c r="F90" s="11"/>
      <c r="G90" s="163" t="s">
        <v>4</v>
      </c>
      <c r="H90" s="163"/>
      <c r="I90" s="163"/>
    </row>
    <row r="91" spans="1:9" ht="21.75" thickBot="1">
      <c r="A91" s="5"/>
      <c r="B91" s="5"/>
      <c r="C91" s="25"/>
      <c r="F91" s="3"/>
      <c r="G91" s="5"/>
      <c r="H91" s="5"/>
      <c r="I91" s="3"/>
    </row>
    <row r="92" spans="1:9" ht="25.5" thickBot="1">
      <c r="A92" s="5"/>
      <c r="B92" s="5"/>
      <c r="C92" s="151" t="s">
        <v>161</v>
      </c>
      <c r="D92" s="152"/>
      <c r="E92" s="152"/>
      <c r="F92" s="152"/>
      <c r="G92" s="152"/>
      <c r="H92" s="153"/>
      <c r="I92" s="3"/>
    </row>
    <row r="93" spans="1:9" ht="17.25" thickBot="1">
      <c r="A93" s="5"/>
      <c r="B93" s="5"/>
      <c r="F93" s="3"/>
      <c r="G93" s="5"/>
      <c r="H93" s="5"/>
      <c r="I93" s="3"/>
    </row>
    <row r="94" spans="1:9" ht="21" thickBot="1">
      <c r="A94" s="5"/>
      <c r="B94" s="5"/>
      <c r="D94" s="154" t="s">
        <v>43</v>
      </c>
      <c r="E94" s="155"/>
      <c r="F94" s="155"/>
      <c r="G94" s="156"/>
      <c r="H94" s="5"/>
      <c r="I94" s="13"/>
    </row>
    <row r="95" spans="1:9" ht="21.75" thickBot="1">
      <c r="A95" s="5"/>
      <c r="B95" s="5"/>
      <c r="D95" s="10"/>
      <c r="E95" s="10"/>
      <c r="F95" s="10"/>
      <c r="G95" s="5"/>
      <c r="H95" s="5"/>
      <c r="I95" s="3"/>
    </row>
    <row r="96" spans="1:9" ht="21.75" thickBot="1">
      <c r="A96" s="5"/>
      <c r="B96" s="5"/>
      <c r="C96" s="157" t="s">
        <v>176</v>
      </c>
      <c r="D96" s="158"/>
      <c r="E96" s="158"/>
      <c r="F96" s="158"/>
      <c r="G96" s="158"/>
      <c r="H96" s="159"/>
      <c r="I96" s="3"/>
    </row>
    <row r="97" spans="1:9" ht="21.75" thickBot="1">
      <c r="A97" s="5"/>
      <c r="B97" s="5"/>
      <c r="C97" s="26"/>
      <c r="D97" s="160" t="s">
        <v>191</v>
      </c>
      <c r="E97" s="161"/>
      <c r="F97" s="162"/>
      <c r="G97" s="26"/>
      <c r="H97" s="26"/>
      <c r="I97" s="3"/>
    </row>
    <row r="98" spans="1:9" ht="17.25" thickBot="1">
      <c r="A98" s="5"/>
      <c r="B98" s="5"/>
      <c r="F98" s="3"/>
      <c r="G98" s="5"/>
      <c r="H98" s="5"/>
      <c r="I98" s="3"/>
    </row>
    <row r="99" spans="1:9" ht="62.25" thickBot="1">
      <c r="A99" s="27" t="s">
        <v>37</v>
      </c>
      <c r="B99" s="87" t="s">
        <v>46</v>
      </c>
      <c r="C99" s="87" t="s">
        <v>47</v>
      </c>
      <c r="D99" s="54" t="s">
        <v>5</v>
      </c>
      <c r="E99" s="27" t="s">
        <v>17</v>
      </c>
      <c r="F99" s="27" t="s">
        <v>21</v>
      </c>
      <c r="G99" s="27" t="s">
        <v>6</v>
      </c>
      <c r="H99" s="28" t="s">
        <v>22</v>
      </c>
      <c r="I99" s="29" t="s">
        <v>1</v>
      </c>
    </row>
    <row r="100" spans="1:9" ht="24.75">
      <c r="A100" s="145">
        <v>1</v>
      </c>
      <c r="B100" s="99" t="s">
        <v>192</v>
      </c>
      <c r="C100" s="94" t="s">
        <v>193</v>
      </c>
      <c r="D100" s="126"/>
      <c r="E100" s="31"/>
      <c r="F100" s="31">
        <f>2*(D100+E100)/2</f>
        <v>0</v>
      </c>
      <c r="G100" s="30"/>
      <c r="H100" s="32">
        <f>IF(G100="","",2*(D100+G100)/2)</f>
      </c>
      <c r="I100" s="33">
        <f>IF(H100="",F100,IF(H100&gt;F100,H100,F100))</f>
        <v>0</v>
      </c>
    </row>
    <row r="101" spans="1:9" ht="24.75">
      <c r="A101" s="102">
        <v>2</v>
      </c>
      <c r="B101" s="100" t="s">
        <v>194</v>
      </c>
      <c r="C101" s="96" t="s">
        <v>195</v>
      </c>
      <c r="D101" s="56"/>
      <c r="E101" s="35"/>
      <c r="F101" s="8">
        <f>2*(D101+E101)/2</f>
        <v>0</v>
      </c>
      <c r="G101" s="8"/>
      <c r="H101" s="36">
        <f>IF(G101="","",2*(D101+G101)/2)</f>
      </c>
      <c r="I101" s="37">
        <f>IF(H101="",F101,IF(H101&gt;F101,H101,F101))</f>
        <v>0</v>
      </c>
    </row>
    <row r="102" spans="1:9" ht="19.5">
      <c r="A102" s="146">
        <v>3</v>
      </c>
      <c r="B102" s="100" t="s">
        <v>196</v>
      </c>
      <c r="C102" s="96" t="s">
        <v>197</v>
      </c>
      <c r="D102" s="56"/>
      <c r="E102" s="35"/>
      <c r="F102" s="8">
        <f>2*(D102+E102)/2</f>
        <v>0</v>
      </c>
      <c r="G102" s="8"/>
      <c r="H102" s="36">
        <f>IF(G102="","",2*(D102+G102)/2)</f>
      </c>
      <c r="I102" s="37">
        <f>IF(H102="",F102,IF(H102&gt;F102,H102,F102))</f>
        <v>0</v>
      </c>
    </row>
    <row r="103" spans="1:9" ht="20.25" thickBot="1">
      <c r="A103" s="147">
        <v>4</v>
      </c>
      <c r="B103" s="101" t="s">
        <v>198</v>
      </c>
      <c r="C103" s="98" t="s">
        <v>199</v>
      </c>
      <c r="D103" s="127"/>
      <c r="E103" s="125">
        <v>10</v>
      </c>
      <c r="F103" s="43">
        <f>2*(D103+E103)/2</f>
        <v>10</v>
      </c>
      <c r="G103" s="43"/>
      <c r="H103" s="44">
        <f>IF(G103="","",2*(D103+G103)/2)</f>
      </c>
      <c r="I103" s="45">
        <f>IF(H103="",F103,IF(H103&gt;F103,H103,F103))</f>
        <v>10</v>
      </c>
    </row>
  </sheetData>
  <sheetProtection/>
  <mergeCells count="26">
    <mergeCell ref="A45:D45"/>
    <mergeCell ref="G45:I45"/>
    <mergeCell ref="A1:D1"/>
    <mergeCell ref="G1:I1"/>
    <mergeCell ref="A2:D2"/>
    <mergeCell ref="G2:I2"/>
    <mergeCell ref="C4:H4"/>
    <mergeCell ref="D6:G6"/>
    <mergeCell ref="C47:H47"/>
    <mergeCell ref="D49:G49"/>
    <mergeCell ref="C51:H51"/>
    <mergeCell ref="D52:F52"/>
    <mergeCell ref="C87:H87"/>
    <mergeCell ref="C8:H8"/>
    <mergeCell ref="D9:F9"/>
    <mergeCell ref="C43:H43"/>
    <mergeCell ref="A44:D44"/>
    <mergeCell ref="G44:I44"/>
    <mergeCell ref="C96:H96"/>
    <mergeCell ref="D97:F97"/>
    <mergeCell ref="A89:D89"/>
    <mergeCell ref="G89:I89"/>
    <mergeCell ref="A90:D90"/>
    <mergeCell ref="G90:I90"/>
    <mergeCell ref="C92:H92"/>
    <mergeCell ref="D94:G94"/>
  </mergeCells>
  <printOptions horizontalCentered="1"/>
  <pageMargins left="0.1968503937007874" right="0.1968503937007874" top="0.8267716535433072" bottom="0.6299212598425197" header="0.4724409448818898" footer="0.6299212598425197"/>
  <pageSetup horizontalDpi="600" verticalDpi="600" orientation="portrait" paperSize="9" scale="70" r:id="rId1"/>
  <headerFooter alignWithMargins="0">
    <oddHeader>&amp;C
&amp;"Comic Sans MS,Gras"&amp;12
  &amp;R&amp;"Comic Sans MS,Gras"&amp;12
</oddHeader>
  </headerFooter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rightToLeft="1" view="pageBreakPreview" zoomScaleSheetLayoutView="100" zoomScalePageLayoutView="0" workbookViewId="0" topLeftCell="A74">
      <selection activeCell="D87" sqref="D87"/>
    </sheetView>
  </sheetViews>
  <sheetFormatPr defaultColWidth="11.421875" defaultRowHeight="12.75"/>
  <cols>
    <col min="1" max="1" width="4.140625" style="3" customWidth="1"/>
    <col min="2" max="2" width="16.140625" style="3" customWidth="1"/>
    <col min="3" max="3" width="17.003906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12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51" t="s">
        <v>180</v>
      </c>
      <c r="D4" s="152"/>
      <c r="E4" s="152"/>
      <c r="F4" s="152"/>
      <c r="G4" s="152"/>
      <c r="H4" s="153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54" t="s">
        <v>43</v>
      </c>
      <c r="E6" s="155"/>
      <c r="F6" s="155"/>
      <c r="G6" s="156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7" t="s">
        <v>38</v>
      </c>
      <c r="D8" s="158"/>
      <c r="E8" s="158"/>
      <c r="F8" s="158"/>
      <c r="G8" s="158"/>
      <c r="H8" s="159"/>
      <c r="I8" s="3"/>
    </row>
    <row r="9" spans="1:9" ht="24" customHeight="1" thickBot="1">
      <c r="A9" s="5"/>
      <c r="B9" s="5"/>
      <c r="C9" s="26"/>
      <c r="D9" s="160" t="s">
        <v>16</v>
      </c>
      <c r="E9" s="161"/>
      <c r="F9" s="162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37</v>
      </c>
      <c r="B11" s="87" t="s">
        <v>46</v>
      </c>
      <c r="C11" s="87" t="s">
        <v>47</v>
      </c>
      <c r="D11" s="27" t="s">
        <v>5</v>
      </c>
      <c r="E11" s="27" t="s">
        <v>17</v>
      </c>
      <c r="F11" s="27" t="s">
        <v>21</v>
      </c>
      <c r="G11" s="27" t="s">
        <v>6</v>
      </c>
      <c r="H11" s="28" t="s">
        <v>22</v>
      </c>
      <c r="I11" s="29" t="s">
        <v>1</v>
      </c>
    </row>
    <row r="12" spans="1:9" ht="24" customHeight="1">
      <c r="A12" s="88">
        <v>1</v>
      </c>
      <c r="B12" s="93" t="s">
        <v>48</v>
      </c>
      <c r="C12" s="94" t="s">
        <v>49</v>
      </c>
      <c r="D12" s="59">
        <v>16</v>
      </c>
      <c r="E12" s="31">
        <v>16.5</v>
      </c>
      <c r="F12" s="31">
        <f>(D12+E12)/2</f>
        <v>16.25</v>
      </c>
      <c r="G12" s="30"/>
      <c r="H12" s="31">
        <f>IF(G12="","",(D12+G12)/2)</f>
      </c>
      <c r="I12" s="46">
        <f aca="true" t="shared" si="0" ref="I12:I41">IF(H12="",F12,IF(H12&gt;F12,H12,F12))</f>
        <v>16.25</v>
      </c>
    </row>
    <row r="13" spans="1:9" ht="24" customHeight="1">
      <c r="A13" s="89">
        <f>A12+1</f>
        <v>2</v>
      </c>
      <c r="B13" s="95" t="s">
        <v>50</v>
      </c>
      <c r="C13" s="96" t="s">
        <v>51</v>
      </c>
      <c r="D13" s="34">
        <v>14</v>
      </c>
      <c r="E13" s="35">
        <v>10.5</v>
      </c>
      <c r="F13" s="1">
        <f>(D13+E13)/2</f>
        <v>12.25</v>
      </c>
      <c r="G13" s="1"/>
      <c r="H13" s="1">
        <f>IF(G13="","",(D13+G13)/2)</f>
      </c>
      <c r="I13" s="12">
        <f t="shared" si="0"/>
        <v>12.25</v>
      </c>
    </row>
    <row r="14" spans="1:9" ht="24" customHeight="1">
      <c r="A14" s="89">
        <f aca="true" t="shared" si="1" ref="A14:A41">A13+1</f>
        <v>3</v>
      </c>
      <c r="B14" s="95" t="s">
        <v>52</v>
      </c>
      <c r="C14" s="96" t="s">
        <v>53</v>
      </c>
      <c r="D14" s="34">
        <v>16</v>
      </c>
      <c r="E14" s="35">
        <v>18</v>
      </c>
      <c r="F14" s="1">
        <f aca="true" t="shared" si="2" ref="F14:F41">(D14+E14)/2</f>
        <v>17</v>
      </c>
      <c r="G14" s="1"/>
      <c r="H14" s="1">
        <f aca="true" t="shared" si="3" ref="H14:H41">IF(G14="","",(D14+G14)/2)</f>
      </c>
      <c r="I14" s="12">
        <f t="shared" si="0"/>
        <v>17</v>
      </c>
    </row>
    <row r="15" spans="1:9" ht="24" customHeight="1">
      <c r="A15" s="90">
        <f t="shared" si="1"/>
        <v>4</v>
      </c>
      <c r="B15" s="95" t="s">
        <v>54</v>
      </c>
      <c r="C15" s="96" t="s">
        <v>55</v>
      </c>
      <c r="D15" s="34">
        <v>14</v>
      </c>
      <c r="E15" s="35">
        <v>10</v>
      </c>
      <c r="F15" s="1">
        <f t="shared" si="2"/>
        <v>12</v>
      </c>
      <c r="G15" s="1"/>
      <c r="H15" s="1">
        <f t="shared" si="3"/>
      </c>
      <c r="I15" s="12">
        <f t="shared" si="0"/>
        <v>12</v>
      </c>
    </row>
    <row r="16" spans="1:9" ht="24" customHeight="1">
      <c r="A16" s="91">
        <f t="shared" si="1"/>
        <v>5</v>
      </c>
      <c r="B16" s="95" t="s">
        <v>56</v>
      </c>
      <c r="C16" s="96" t="s">
        <v>57</v>
      </c>
      <c r="D16" s="20">
        <v>14</v>
      </c>
      <c r="E16" s="1">
        <v>12</v>
      </c>
      <c r="F16" s="1">
        <f t="shared" si="2"/>
        <v>13</v>
      </c>
      <c r="G16" s="22"/>
      <c r="H16" s="1">
        <f t="shared" si="3"/>
      </c>
      <c r="I16" s="12">
        <f t="shared" si="0"/>
        <v>13</v>
      </c>
    </row>
    <row r="17" spans="1:9" ht="24" customHeight="1">
      <c r="A17" s="89">
        <f t="shared" si="1"/>
        <v>6</v>
      </c>
      <c r="B17" s="95" t="s">
        <v>58</v>
      </c>
      <c r="C17" s="96" t="s">
        <v>59</v>
      </c>
      <c r="D17" s="34">
        <v>13</v>
      </c>
      <c r="E17" s="35">
        <v>9.5</v>
      </c>
      <c r="F17" s="1">
        <f t="shared" si="2"/>
        <v>11.25</v>
      </c>
      <c r="G17" s="1"/>
      <c r="H17" s="1">
        <f t="shared" si="3"/>
      </c>
      <c r="I17" s="12">
        <f t="shared" si="0"/>
        <v>11.25</v>
      </c>
    </row>
    <row r="18" spans="1:9" ht="24" customHeight="1">
      <c r="A18" s="90">
        <f t="shared" si="1"/>
        <v>7</v>
      </c>
      <c r="B18" s="95" t="s">
        <v>60</v>
      </c>
      <c r="C18" s="96" t="s">
        <v>61</v>
      </c>
      <c r="D18" s="34">
        <v>15</v>
      </c>
      <c r="E18" s="35">
        <v>8</v>
      </c>
      <c r="F18" s="1">
        <f t="shared" si="2"/>
        <v>11.5</v>
      </c>
      <c r="G18" s="1"/>
      <c r="H18" s="1">
        <f t="shared" si="3"/>
      </c>
      <c r="I18" s="12">
        <f t="shared" si="0"/>
        <v>11.5</v>
      </c>
    </row>
    <row r="19" spans="1:9" ht="24" customHeight="1">
      <c r="A19" s="91">
        <f t="shared" si="1"/>
        <v>8</v>
      </c>
      <c r="B19" s="95" t="s">
        <v>62</v>
      </c>
      <c r="C19" s="96" t="s">
        <v>63</v>
      </c>
      <c r="D19" s="20">
        <v>15</v>
      </c>
      <c r="E19" s="1">
        <v>15</v>
      </c>
      <c r="F19" s="1">
        <f t="shared" si="2"/>
        <v>15</v>
      </c>
      <c r="G19" s="22"/>
      <c r="H19" s="1">
        <f t="shared" si="3"/>
      </c>
      <c r="I19" s="12">
        <f t="shared" si="0"/>
        <v>15</v>
      </c>
    </row>
    <row r="20" spans="1:9" ht="24" customHeight="1">
      <c r="A20" s="89">
        <f t="shared" si="1"/>
        <v>9</v>
      </c>
      <c r="B20" s="95" t="s">
        <v>64</v>
      </c>
      <c r="C20" s="96" t="s">
        <v>65</v>
      </c>
      <c r="D20" s="34">
        <v>14</v>
      </c>
      <c r="E20" s="35">
        <v>11</v>
      </c>
      <c r="F20" s="1">
        <f t="shared" si="2"/>
        <v>12.5</v>
      </c>
      <c r="G20" s="1"/>
      <c r="H20" s="1">
        <f t="shared" si="3"/>
      </c>
      <c r="I20" s="12">
        <f t="shared" si="0"/>
        <v>12.5</v>
      </c>
    </row>
    <row r="21" spans="1:9" ht="24" customHeight="1">
      <c r="A21" s="89">
        <f t="shared" si="1"/>
        <v>10</v>
      </c>
      <c r="B21" s="95" t="s">
        <v>66</v>
      </c>
      <c r="C21" s="96" t="s">
        <v>63</v>
      </c>
      <c r="D21" s="34">
        <v>15</v>
      </c>
      <c r="E21" s="35">
        <v>6.5</v>
      </c>
      <c r="F21" s="1">
        <f t="shared" si="2"/>
        <v>10.75</v>
      </c>
      <c r="G21" s="1"/>
      <c r="H21" s="1">
        <f t="shared" si="3"/>
      </c>
      <c r="I21" s="12">
        <f t="shared" si="0"/>
        <v>10.75</v>
      </c>
    </row>
    <row r="22" spans="1:9" ht="24" customHeight="1">
      <c r="A22" s="89">
        <f t="shared" si="1"/>
        <v>11</v>
      </c>
      <c r="B22" s="95" t="s">
        <v>67</v>
      </c>
      <c r="C22" s="96" t="s">
        <v>68</v>
      </c>
      <c r="D22" s="34">
        <v>15</v>
      </c>
      <c r="E22" s="35">
        <v>6.5</v>
      </c>
      <c r="F22" s="1">
        <f t="shared" si="2"/>
        <v>10.75</v>
      </c>
      <c r="G22" s="1"/>
      <c r="H22" s="1">
        <f t="shared" si="3"/>
      </c>
      <c r="I22" s="12">
        <f t="shared" si="0"/>
        <v>10.75</v>
      </c>
    </row>
    <row r="23" spans="1:9" ht="24" customHeight="1">
      <c r="A23" s="89">
        <f t="shared" si="1"/>
        <v>12</v>
      </c>
      <c r="B23" s="95" t="s">
        <v>69</v>
      </c>
      <c r="C23" s="96" t="s">
        <v>70</v>
      </c>
      <c r="D23" s="34"/>
      <c r="E23" s="35"/>
      <c r="F23" s="1">
        <f t="shared" si="2"/>
        <v>0</v>
      </c>
      <c r="G23" s="1"/>
      <c r="H23" s="1">
        <f t="shared" si="3"/>
      </c>
      <c r="I23" s="12">
        <f t="shared" si="0"/>
        <v>0</v>
      </c>
    </row>
    <row r="24" spans="1:9" ht="24" customHeight="1">
      <c r="A24" s="89">
        <f t="shared" si="1"/>
        <v>13</v>
      </c>
      <c r="B24" s="95" t="s">
        <v>71</v>
      </c>
      <c r="C24" s="96" t="s">
        <v>65</v>
      </c>
      <c r="D24" s="34">
        <v>15</v>
      </c>
      <c r="E24" s="35">
        <v>9</v>
      </c>
      <c r="F24" s="1">
        <f t="shared" si="2"/>
        <v>12</v>
      </c>
      <c r="G24" s="1"/>
      <c r="H24" s="1">
        <f t="shared" si="3"/>
      </c>
      <c r="I24" s="12">
        <f t="shared" si="0"/>
        <v>12</v>
      </c>
    </row>
    <row r="25" spans="1:9" ht="24" customHeight="1">
      <c r="A25" s="89">
        <f t="shared" si="1"/>
        <v>14</v>
      </c>
      <c r="B25" s="95" t="s">
        <v>72</v>
      </c>
      <c r="C25" s="96" t="s">
        <v>61</v>
      </c>
      <c r="D25" s="34">
        <v>14</v>
      </c>
      <c r="E25" s="35">
        <v>5</v>
      </c>
      <c r="F25" s="1">
        <f t="shared" si="2"/>
        <v>9.5</v>
      </c>
      <c r="G25" s="1"/>
      <c r="H25" s="1">
        <f t="shared" si="3"/>
      </c>
      <c r="I25" s="12">
        <f t="shared" si="0"/>
        <v>9.5</v>
      </c>
    </row>
    <row r="26" spans="1:9" ht="24" customHeight="1">
      <c r="A26" s="89">
        <f t="shared" si="1"/>
        <v>15</v>
      </c>
      <c r="B26" s="95" t="s">
        <v>73</v>
      </c>
      <c r="C26" s="96" t="s">
        <v>74</v>
      </c>
      <c r="D26" s="34">
        <v>14</v>
      </c>
      <c r="E26" s="35">
        <v>3</v>
      </c>
      <c r="F26" s="1">
        <f t="shared" si="2"/>
        <v>8.5</v>
      </c>
      <c r="G26" s="1"/>
      <c r="H26" s="1">
        <f t="shared" si="3"/>
      </c>
      <c r="I26" s="12">
        <f t="shared" si="0"/>
        <v>8.5</v>
      </c>
    </row>
    <row r="27" spans="1:9" ht="24" customHeight="1">
      <c r="A27" s="89">
        <f t="shared" si="1"/>
        <v>16</v>
      </c>
      <c r="B27" s="95" t="s">
        <v>75</v>
      </c>
      <c r="C27" s="96" t="s">
        <v>76</v>
      </c>
      <c r="D27" s="34"/>
      <c r="E27" s="35"/>
      <c r="F27" s="1">
        <f t="shared" si="2"/>
        <v>0</v>
      </c>
      <c r="G27" s="1"/>
      <c r="H27" s="1">
        <f t="shared" si="3"/>
      </c>
      <c r="I27" s="12">
        <f t="shared" si="0"/>
        <v>0</v>
      </c>
    </row>
    <row r="28" spans="1:9" ht="24" customHeight="1">
      <c r="A28" s="89">
        <f t="shared" si="1"/>
        <v>17</v>
      </c>
      <c r="B28" s="95" t="s">
        <v>77</v>
      </c>
      <c r="C28" s="96" t="s">
        <v>78</v>
      </c>
      <c r="D28" s="34">
        <v>16</v>
      </c>
      <c r="E28" s="35">
        <v>14.5</v>
      </c>
      <c r="F28" s="1">
        <f t="shared" si="2"/>
        <v>15.25</v>
      </c>
      <c r="G28" s="1"/>
      <c r="H28" s="1">
        <f t="shared" si="3"/>
      </c>
      <c r="I28" s="12">
        <f t="shared" si="0"/>
        <v>15.25</v>
      </c>
    </row>
    <row r="29" spans="1:9" ht="24" customHeight="1">
      <c r="A29" s="89">
        <f t="shared" si="1"/>
        <v>18</v>
      </c>
      <c r="B29" s="95" t="s">
        <v>79</v>
      </c>
      <c r="C29" s="96" t="s">
        <v>80</v>
      </c>
      <c r="D29" s="34" t="s">
        <v>201</v>
      </c>
      <c r="E29" s="35" t="s">
        <v>201</v>
      </c>
      <c r="F29" s="1" t="e">
        <f t="shared" si="2"/>
        <v>#VALUE!</v>
      </c>
      <c r="G29" s="1"/>
      <c r="H29" s="1">
        <f t="shared" si="3"/>
      </c>
      <c r="I29" s="12" t="e">
        <f t="shared" si="0"/>
        <v>#VALUE!</v>
      </c>
    </row>
    <row r="30" spans="1:9" ht="24" customHeight="1">
      <c r="A30" s="89">
        <f t="shared" si="1"/>
        <v>19</v>
      </c>
      <c r="B30" s="95" t="s">
        <v>81</v>
      </c>
      <c r="C30" s="96" t="s">
        <v>53</v>
      </c>
      <c r="D30" s="34"/>
      <c r="E30" s="35"/>
      <c r="F30" s="1">
        <f t="shared" si="2"/>
        <v>0</v>
      </c>
      <c r="G30" s="1"/>
      <c r="H30" s="1">
        <f t="shared" si="3"/>
      </c>
      <c r="I30" s="12">
        <f t="shared" si="0"/>
        <v>0</v>
      </c>
    </row>
    <row r="31" spans="1:9" ht="24" customHeight="1">
      <c r="A31" s="89">
        <f t="shared" si="1"/>
        <v>20</v>
      </c>
      <c r="B31" s="95" t="s">
        <v>82</v>
      </c>
      <c r="C31" s="96" t="s">
        <v>83</v>
      </c>
      <c r="D31" s="34">
        <v>15</v>
      </c>
      <c r="E31" s="35">
        <v>11</v>
      </c>
      <c r="F31" s="1">
        <f t="shared" si="2"/>
        <v>13</v>
      </c>
      <c r="G31" s="1"/>
      <c r="H31" s="1">
        <f t="shared" si="3"/>
      </c>
      <c r="I31" s="12">
        <f t="shared" si="0"/>
        <v>13</v>
      </c>
    </row>
    <row r="32" spans="1:9" ht="24" customHeight="1">
      <c r="A32" s="89">
        <f t="shared" si="1"/>
        <v>21</v>
      </c>
      <c r="B32" s="95" t="s">
        <v>84</v>
      </c>
      <c r="C32" s="96" t="s">
        <v>85</v>
      </c>
      <c r="D32" s="34">
        <v>12</v>
      </c>
      <c r="E32" s="35">
        <v>4.5</v>
      </c>
      <c r="F32" s="1">
        <f t="shared" si="2"/>
        <v>8.25</v>
      </c>
      <c r="G32" s="1"/>
      <c r="H32" s="1">
        <f t="shared" si="3"/>
      </c>
      <c r="I32" s="12">
        <f t="shared" si="0"/>
        <v>8.25</v>
      </c>
    </row>
    <row r="33" spans="1:9" ht="24" customHeight="1">
      <c r="A33" s="89">
        <f t="shared" si="1"/>
        <v>22</v>
      </c>
      <c r="B33" s="95" t="s">
        <v>86</v>
      </c>
      <c r="C33" s="96" t="s">
        <v>63</v>
      </c>
      <c r="D33" s="34">
        <v>15</v>
      </c>
      <c r="E33" s="35">
        <v>10</v>
      </c>
      <c r="F33" s="1">
        <f t="shared" si="2"/>
        <v>12.5</v>
      </c>
      <c r="G33" s="1"/>
      <c r="H33" s="1">
        <f t="shared" si="3"/>
      </c>
      <c r="I33" s="12">
        <f t="shared" si="0"/>
        <v>12.5</v>
      </c>
    </row>
    <row r="34" spans="1:9" ht="24" customHeight="1">
      <c r="A34" s="89">
        <f t="shared" si="1"/>
        <v>23</v>
      </c>
      <c r="B34" s="95" t="s">
        <v>87</v>
      </c>
      <c r="C34" s="96" t="s">
        <v>88</v>
      </c>
      <c r="D34" s="34">
        <v>14</v>
      </c>
      <c r="E34" s="35"/>
      <c r="F34" s="1">
        <f t="shared" si="2"/>
        <v>7</v>
      </c>
      <c r="G34" s="1"/>
      <c r="H34" s="1">
        <f t="shared" si="3"/>
      </c>
      <c r="I34" s="12">
        <f t="shared" si="0"/>
        <v>7</v>
      </c>
    </row>
    <row r="35" spans="1:9" ht="24" customHeight="1">
      <c r="A35" s="89">
        <f t="shared" si="1"/>
        <v>24</v>
      </c>
      <c r="B35" s="95" t="s">
        <v>89</v>
      </c>
      <c r="C35" s="96" t="s">
        <v>90</v>
      </c>
      <c r="D35" s="34">
        <v>15</v>
      </c>
      <c r="E35" s="35">
        <v>10</v>
      </c>
      <c r="F35" s="1">
        <f t="shared" si="2"/>
        <v>12.5</v>
      </c>
      <c r="G35" s="1"/>
      <c r="H35" s="1">
        <f t="shared" si="3"/>
      </c>
      <c r="I35" s="12">
        <f t="shared" si="0"/>
        <v>12.5</v>
      </c>
    </row>
    <row r="36" spans="1:9" ht="24" customHeight="1">
      <c r="A36" s="89">
        <f t="shared" si="1"/>
        <v>25</v>
      </c>
      <c r="B36" s="95" t="s">
        <v>91</v>
      </c>
      <c r="C36" s="96" t="s">
        <v>92</v>
      </c>
      <c r="D36" s="34">
        <v>13</v>
      </c>
      <c r="E36" s="35">
        <v>4</v>
      </c>
      <c r="F36" s="1">
        <f t="shared" si="2"/>
        <v>8.5</v>
      </c>
      <c r="G36" s="1"/>
      <c r="H36" s="1">
        <f t="shared" si="3"/>
      </c>
      <c r="I36" s="12">
        <f t="shared" si="0"/>
        <v>8.5</v>
      </c>
    </row>
    <row r="37" spans="1:9" ht="24" customHeight="1">
      <c r="A37" s="89">
        <f t="shared" si="1"/>
        <v>26</v>
      </c>
      <c r="B37" s="95" t="s">
        <v>93</v>
      </c>
      <c r="C37" s="96" t="s">
        <v>94</v>
      </c>
      <c r="D37" s="34">
        <v>12</v>
      </c>
      <c r="E37" s="35">
        <v>14</v>
      </c>
      <c r="F37" s="1">
        <f t="shared" si="2"/>
        <v>13</v>
      </c>
      <c r="G37" s="1"/>
      <c r="H37" s="1">
        <f t="shared" si="3"/>
      </c>
      <c r="I37" s="12">
        <f t="shared" si="0"/>
        <v>13</v>
      </c>
    </row>
    <row r="38" spans="1:9" ht="24" customHeight="1">
      <c r="A38" s="89">
        <f t="shared" si="1"/>
        <v>27</v>
      </c>
      <c r="B38" s="95" t="s">
        <v>95</v>
      </c>
      <c r="C38" s="96" t="s">
        <v>63</v>
      </c>
      <c r="D38" s="34">
        <v>14</v>
      </c>
      <c r="E38" s="35">
        <v>6.5</v>
      </c>
      <c r="F38" s="1">
        <f t="shared" si="2"/>
        <v>10.25</v>
      </c>
      <c r="G38" s="1"/>
      <c r="H38" s="1">
        <f t="shared" si="3"/>
      </c>
      <c r="I38" s="12">
        <f t="shared" si="0"/>
        <v>10.25</v>
      </c>
    </row>
    <row r="39" spans="1:9" ht="24" customHeight="1">
      <c r="A39" s="89">
        <f t="shared" si="1"/>
        <v>28</v>
      </c>
      <c r="B39" s="95" t="s">
        <v>96</v>
      </c>
      <c r="C39" s="96" t="s">
        <v>97</v>
      </c>
      <c r="D39" s="20">
        <v>12</v>
      </c>
      <c r="E39" s="1">
        <v>6.5</v>
      </c>
      <c r="F39" s="1">
        <f t="shared" si="2"/>
        <v>9.25</v>
      </c>
      <c r="G39" s="40"/>
      <c r="H39" s="1">
        <f t="shared" si="3"/>
      </c>
      <c r="I39" s="12">
        <f t="shared" si="0"/>
        <v>9.25</v>
      </c>
    </row>
    <row r="40" spans="1:9" ht="24" customHeight="1">
      <c r="A40" s="89">
        <f t="shared" si="1"/>
        <v>29</v>
      </c>
      <c r="B40" s="95" t="s">
        <v>98</v>
      </c>
      <c r="C40" s="96" t="s">
        <v>99</v>
      </c>
      <c r="D40" s="20">
        <v>13</v>
      </c>
      <c r="E40" s="1">
        <v>7</v>
      </c>
      <c r="F40" s="1">
        <f t="shared" si="2"/>
        <v>10</v>
      </c>
      <c r="G40" s="40"/>
      <c r="H40" s="1">
        <f t="shared" si="3"/>
      </c>
      <c r="I40" s="12">
        <f t="shared" si="0"/>
        <v>10</v>
      </c>
    </row>
    <row r="41" spans="1:9" ht="24" customHeight="1" thickBot="1">
      <c r="A41" s="92">
        <f t="shared" si="1"/>
        <v>30</v>
      </c>
      <c r="B41" s="95" t="s">
        <v>100</v>
      </c>
      <c r="C41" s="96" t="s">
        <v>101</v>
      </c>
      <c r="D41" s="63"/>
      <c r="E41" s="47"/>
      <c r="F41" s="47">
        <f t="shared" si="2"/>
        <v>0</v>
      </c>
      <c r="G41" s="47"/>
      <c r="H41" s="47">
        <f t="shared" si="3"/>
      </c>
      <c r="I41" s="48">
        <f t="shared" si="0"/>
        <v>0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57" t="s">
        <v>44</v>
      </c>
      <c r="D43" s="158"/>
      <c r="E43" s="158"/>
      <c r="F43" s="158"/>
      <c r="G43" s="158"/>
      <c r="H43" s="159"/>
      <c r="I43" s="2"/>
    </row>
    <row r="44" spans="1:9" ht="16.5">
      <c r="A44" s="5"/>
      <c r="B44" s="5"/>
      <c r="F44" s="3"/>
      <c r="G44" s="5"/>
      <c r="H44" s="5"/>
      <c r="I44" s="3"/>
    </row>
    <row r="45" spans="1:9" ht="19.5">
      <c r="A45" s="163" t="s">
        <v>2</v>
      </c>
      <c r="B45" s="163"/>
      <c r="C45" s="163"/>
      <c r="D45" s="163"/>
      <c r="E45" s="11"/>
      <c r="F45" s="11"/>
      <c r="G45" s="163" t="s">
        <v>12</v>
      </c>
      <c r="H45" s="163"/>
      <c r="I45" s="163"/>
    </row>
    <row r="46" spans="1:9" ht="19.5">
      <c r="A46" s="163" t="s">
        <v>3</v>
      </c>
      <c r="B46" s="163"/>
      <c r="C46" s="163"/>
      <c r="D46" s="163"/>
      <c r="E46" s="11"/>
      <c r="F46" s="11"/>
      <c r="G46" s="163" t="s">
        <v>4</v>
      </c>
      <c r="H46" s="163"/>
      <c r="I46" s="163"/>
    </row>
    <row r="47" spans="1:9" ht="10.5" customHeight="1" thickBot="1">
      <c r="A47" s="5"/>
      <c r="B47" s="5"/>
      <c r="C47" s="25"/>
      <c r="F47" s="3"/>
      <c r="G47" s="5"/>
      <c r="H47" s="5"/>
      <c r="I47" s="3"/>
    </row>
    <row r="48" spans="1:9" ht="25.5" thickBot="1">
      <c r="A48" s="5"/>
      <c r="B48" s="5"/>
      <c r="C48" s="151" t="s">
        <v>180</v>
      </c>
      <c r="D48" s="152"/>
      <c r="E48" s="152"/>
      <c r="F48" s="152"/>
      <c r="G48" s="152"/>
      <c r="H48" s="153"/>
      <c r="I48" s="3"/>
    </row>
    <row r="49" spans="1:9" ht="9.75" customHeight="1" thickBot="1">
      <c r="A49" s="5"/>
      <c r="B49" s="5"/>
      <c r="F49" s="3"/>
      <c r="G49" s="5"/>
      <c r="H49" s="5"/>
      <c r="I49" s="3"/>
    </row>
    <row r="50" spans="1:9" ht="21" thickBot="1">
      <c r="A50" s="5"/>
      <c r="B50" s="5"/>
      <c r="D50" s="154" t="s">
        <v>43</v>
      </c>
      <c r="E50" s="155"/>
      <c r="F50" s="155"/>
      <c r="G50" s="156"/>
      <c r="H50" s="5"/>
      <c r="I50" s="13"/>
    </row>
    <row r="51" spans="1:9" ht="12" customHeight="1" thickBot="1">
      <c r="A51" s="5"/>
      <c r="B51" s="5"/>
      <c r="D51" s="10"/>
      <c r="E51" s="10"/>
      <c r="F51" s="10"/>
      <c r="G51" s="5"/>
      <c r="H51" s="5"/>
      <c r="I51" s="3"/>
    </row>
    <row r="52" spans="1:9" ht="21.75" thickBot="1">
      <c r="A52" s="5"/>
      <c r="B52" s="5"/>
      <c r="C52" s="157" t="s">
        <v>38</v>
      </c>
      <c r="D52" s="158"/>
      <c r="E52" s="158"/>
      <c r="F52" s="158"/>
      <c r="G52" s="158"/>
      <c r="H52" s="159"/>
      <c r="I52" s="3"/>
    </row>
    <row r="53" spans="1:9" ht="21.75" thickBot="1">
      <c r="A53" s="5"/>
      <c r="B53" s="5"/>
      <c r="C53" s="26"/>
      <c r="D53" s="160" t="s">
        <v>20</v>
      </c>
      <c r="E53" s="161"/>
      <c r="F53" s="162"/>
      <c r="G53" s="26"/>
      <c r="H53" s="26"/>
      <c r="I53" s="3"/>
    </row>
    <row r="54" spans="1:9" ht="17.25" thickBot="1">
      <c r="A54" s="5"/>
      <c r="B54" s="5"/>
      <c r="F54" s="3"/>
      <c r="G54" s="5"/>
      <c r="H54" s="5"/>
      <c r="I54" s="3"/>
    </row>
    <row r="55" spans="1:9" ht="62.25" thickBot="1">
      <c r="A55" s="27" t="s">
        <v>37</v>
      </c>
      <c r="B55" s="87" t="s">
        <v>46</v>
      </c>
      <c r="C55" s="87" t="s">
        <v>47</v>
      </c>
      <c r="D55" s="27" t="s">
        <v>5</v>
      </c>
      <c r="E55" s="27" t="s">
        <v>17</v>
      </c>
      <c r="F55" s="27" t="s">
        <v>21</v>
      </c>
      <c r="G55" s="27" t="s">
        <v>6</v>
      </c>
      <c r="H55" s="28" t="s">
        <v>22</v>
      </c>
      <c r="I55" s="29" t="s">
        <v>1</v>
      </c>
    </row>
    <row r="56" spans="1:9" ht="22.5">
      <c r="A56" s="88">
        <v>1</v>
      </c>
      <c r="B56" s="99" t="s">
        <v>102</v>
      </c>
      <c r="C56" s="94" t="s">
        <v>103</v>
      </c>
      <c r="D56" s="59">
        <v>13</v>
      </c>
      <c r="E56" s="31">
        <v>10</v>
      </c>
      <c r="F56" s="31">
        <f>(D56+E56)/2</f>
        <v>11.5</v>
      </c>
      <c r="G56" s="30"/>
      <c r="H56" s="31">
        <f>IF(G56="","",(D56+G56)/2)</f>
      </c>
      <c r="I56" s="46">
        <f aca="true" t="shared" si="4" ref="I56:I86">IF(H56="",F56,IF(H56&gt;F56,H56,F56))</f>
        <v>11.5</v>
      </c>
    </row>
    <row r="57" spans="1:9" ht="24.75">
      <c r="A57" s="102">
        <f>A56+1</f>
        <v>2</v>
      </c>
      <c r="B57" s="100" t="s">
        <v>104</v>
      </c>
      <c r="C57" s="96" t="s">
        <v>105</v>
      </c>
      <c r="D57" s="34">
        <v>13</v>
      </c>
      <c r="E57" s="35">
        <v>1</v>
      </c>
      <c r="F57" s="1">
        <f>(D57+E57)/2</f>
        <v>7</v>
      </c>
      <c r="G57" s="1"/>
      <c r="H57" s="1">
        <f>IF(G57="","",(D57+G57)/2)</f>
      </c>
      <c r="I57" s="12">
        <f t="shared" si="4"/>
        <v>7</v>
      </c>
    </row>
    <row r="58" spans="1:9" ht="24.75">
      <c r="A58" s="102">
        <f aca="true" t="shared" si="5" ref="A58:A86">A57+1</f>
        <v>3</v>
      </c>
      <c r="B58" s="100" t="s">
        <v>106</v>
      </c>
      <c r="C58" s="96" t="s">
        <v>107</v>
      </c>
      <c r="D58" s="34">
        <v>16</v>
      </c>
      <c r="E58" s="35">
        <v>14</v>
      </c>
      <c r="F58" s="1">
        <f aca="true" t="shared" si="6" ref="F58:F86">(D58+E58)/2</f>
        <v>15</v>
      </c>
      <c r="G58" s="1"/>
      <c r="H58" s="1">
        <f aca="true" t="shared" si="7" ref="H58:H86">IF(G58="","",(D58+G58)/2)</f>
      </c>
      <c r="I58" s="12">
        <f t="shared" si="4"/>
        <v>15</v>
      </c>
    </row>
    <row r="59" spans="1:9" ht="24.75">
      <c r="A59" s="102">
        <f t="shared" si="5"/>
        <v>4</v>
      </c>
      <c r="B59" s="100" t="s">
        <v>108</v>
      </c>
      <c r="C59" s="96" t="s">
        <v>109</v>
      </c>
      <c r="D59" s="34">
        <v>15</v>
      </c>
      <c r="E59" s="35">
        <v>11.5</v>
      </c>
      <c r="F59" s="1">
        <f t="shared" si="6"/>
        <v>13.25</v>
      </c>
      <c r="G59" s="1"/>
      <c r="H59" s="1">
        <f t="shared" si="7"/>
      </c>
      <c r="I59" s="12">
        <f t="shared" si="4"/>
        <v>13.25</v>
      </c>
    </row>
    <row r="60" spans="1:9" ht="24.75">
      <c r="A60" s="91">
        <f t="shared" si="5"/>
        <v>5</v>
      </c>
      <c r="B60" s="100" t="s">
        <v>110</v>
      </c>
      <c r="C60" s="96" t="s">
        <v>111</v>
      </c>
      <c r="D60" s="20">
        <v>12</v>
      </c>
      <c r="E60" s="1">
        <v>4</v>
      </c>
      <c r="F60" s="1">
        <f t="shared" si="6"/>
        <v>8</v>
      </c>
      <c r="G60" s="22"/>
      <c r="H60" s="1">
        <f t="shared" si="7"/>
      </c>
      <c r="I60" s="12">
        <f t="shared" si="4"/>
        <v>8</v>
      </c>
    </row>
    <row r="61" spans="1:9" ht="24.75">
      <c r="A61" s="102">
        <f t="shared" si="5"/>
        <v>6</v>
      </c>
      <c r="B61" s="100" t="s">
        <v>112</v>
      </c>
      <c r="C61" s="96" t="s">
        <v>113</v>
      </c>
      <c r="D61" s="34"/>
      <c r="E61" s="35"/>
      <c r="F61" s="1">
        <f t="shared" si="6"/>
        <v>0</v>
      </c>
      <c r="G61" s="1"/>
      <c r="H61" s="1">
        <f t="shared" si="7"/>
      </c>
      <c r="I61" s="12">
        <f t="shared" si="4"/>
        <v>0</v>
      </c>
    </row>
    <row r="62" spans="1:9" ht="24.75">
      <c r="A62" s="102">
        <f t="shared" si="5"/>
        <v>7</v>
      </c>
      <c r="B62" s="100" t="s">
        <v>114</v>
      </c>
      <c r="C62" s="96" t="s">
        <v>63</v>
      </c>
      <c r="D62" s="34">
        <v>13</v>
      </c>
      <c r="E62" s="35">
        <v>10</v>
      </c>
      <c r="F62" s="1">
        <f t="shared" si="6"/>
        <v>11.5</v>
      </c>
      <c r="G62" s="1"/>
      <c r="H62" s="1">
        <f t="shared" si="7"/>
      </c>
      <c r="I62" s="12">
        <f t="shared" si="4"/>
        <v>11.5</v>
      </c>
    </row>
    <row r="63" spans="1:9" ht="24.75">
      <c r="A63" s="91">
        <f t="shared" si="5"/>
        <v>8</v>
      </c>
      <c r="B63" s="100" t="s">
        <v>115</v>
      </c>
      <c r="C63" s="96" t="s">
        <v>116</v>
      </c>
      <c r="D63" s="20">
        <v>13</v>
      </c>
      <c r="E63" s="1">
        <v>9</v>
      </c>
      <c r="F63" s="1">
        <f t="shared" si="6"/>
        <v>11</v>
      </c>
      <c r="G63" s="22"/>
      <c r="H63" s="1">
        <f t="shared" si="7"/>
      </c>
      <c r="I63" s="12">
        <f t="shared" si="4"/>
        <v>11</v>
      </c>
    </row>
    <row r="64" spans="1:9" ht="24.75">
      <c r="A64" s="102">
        <f t="shared" si="5"/>
        <v>9</v>
      </c>
      <c r="B64" s="100" t="s">
        <v>117</v>
      </c>
      <c r="C64" s="96" t="s">
        <v>55</v>
      </c>
      <c r="D64" s="34">
        <v>13</v>
      </c>
      <c r="E64" s="35">
        <v>6.5</v>
      </c>
      <c r="F64" s="1">
        <f t="shared" si="6"/>
        <v>9.75</v>
      </c>
      <c r="G64" s="1"/>
      <c r="H64" s="1">
        <f t="shared" si="7"/>
      </c>
      <c r="I64" s="12">
        <f t="shared" si="4"/>
        <v>9.75</v>
      </c>
    </row>
    <row r="65" spans="1:9" ht="24.75">
      <c r="A65" s="102">
        <f t="shared" si="5"/>
        <v>10</v>
      </c>
      <c r="B65" s="100" t="s">
        <v>118</v>
      </c>
      <c r="C65" s="96" t="s">
        <v>119</v>
      </c>
      <c r="D65" s="34"/>
      <c r="E65" s="35"/>
      <c r="F65" s="1">
        <f t="shared" si="6"/>
        <v>0</v>
      </c>
      <c r="G65" s="1"/>
      <c r="H65" s="1">
        <f t="shared" si="7"/>
      </c>
      <c r="I65" s="12">
        <f t="shared" si="4"/>
        <v>0</v>
      </c>
    </row>
    <row r="66" spans="1:9" ht="24.75">
      <c r="A66" s="102">
        <f t="shared" si="5"/>
        <v>11</v>
      </c>
      <c r="B66" s="100" t="s">
        <v>120</v>
      </c>
      <c r="C66" s="96" t="s">
        <v>49</v>
      </c>
      <c r="D66" s="34">
        <v>13</v>
      </c>
      <c r="E66" s="35">
        <v>5</v>
      </c>
      <c r="F66" s="1">
        <f t="shared" si="6"/>
        <v>9</v>
      </c>
      <c r="G66" s="1"/>
      <c r="H66" s="1">
        <f t="shared" si="7"/>
      </c>
      <c r="I66" s="12">
        <f t="shared" si="4"/>
        <v>9</v>
      </c>
    </row>
    <row r="67" spans="1:9" ht="24.75">
      <c r="A67" s="102">
        <f t="shared" si="5"/>
        <v>12</v>
      </c>
      <c r="B67" s="100" t="s">
        <v>121</v>
      </c>
      <c r="C67" s="96" t="s">
        <v>122</v>
      </c>
      <c r="D67" s="34">
        <v>13</v>
      </c>
      <c r="E67" s="35">
        <v>8</v>
      </c>
      <c r="F67" s="1">
        <f t="shared" si="6"/>
        <v>10.5</v>
      </c>
      <c r="G67" s="1"/>
      <c r="H67" s="1">
        <f t="shared" si="7"/>
      </c>
      <c r="I67" s="12">
        <f t="shared" si="4"/>
        <v>10.5</v>
      </c>
    </row>
    <row r="68" spans="1:9" ht="24.75">
      <c r="A68" s="102">
        <f t="shared" si="5"/>
        <v>13</v>
      </c>
      <c r="B68" s="100" t="s">
        <v>123</v>
      </c>
      <c r="C68" s="96" t="s">
        <v>124</v>
      </c>
      <c r="D68" s="34">
        <v>14</v>
      </c>
      <c r="E68" s="35">
        <v>4</v>
      </c>
      <c r="F68" s="1">
        <f t="shared" si="6"/>
        <v>9</v>
      </c>
      <c r="G68" s="1"/>
      <c r="H68" s="1">
        <f t="shared" si="7"/>
      </c>
      <c r="I68" s="12">
        <f t="shared" si="4"/>
        <v>9</v>
      </c>
    </row>
    <row r="69" spans="1:9" ht="24.75">
      <c r="A69" s="102">
        <f t="shared" si="5"/>
        <v>14</v>
      </c>
      <c r="B69" s="100" t="s">
        <v>125</v>
      </c>
      <c r="C69" s="96" t="s">
        <v>126</v>
      </c>
      <c r="D69" s="34">
        <v>16</v>
      </c>
      <c r="E69" s="35">
        <v>11</v>
      </c>
      <c r="F69" s="1">
        <f t="shared" si="6"/>
        <v>13.5</v>
      </c>
      <c r="G69" s="1"/>
      <c r="H69" s="1">
        <f t="shared" si="7"/>
      </c>
      <c r="I69" s="12">
        <f t="shared" si="4"/>
        <v>13.5</v>
      </c>
    </row>
    <row r="70" spans="1:9" ht="24.75">
      <c r="A70" s="102">
        <f t="shared" si="5"/>
        <v>15</v>
      </c>
      <c r="B70" s="100" t="s">
        <v>127</v>
      </c>
      <c r="C70" s="96" t="s">
        <v>128</v>
      </c>
      <c r="D70" s="34">
        <v>14</v>
      </c>
      <c r="E70" s="35">
        <v>11</v>
      </c>
      <c r="F70" s="1">
        <f t="shared" si="6"/>
        <v>12.5</v>
      </c>
      <c r="G70" s="1"/>
      <c r="H70" s="1">
        <f t="shared" si="7"/>
      </c>
      <c r="I70" s="12">
        <f t="shared" si="4"/>
        <v>12.5</v>
      </c>
    </row>
    <row r="71" spans="1:9" ht="24.75">
      <c r="A71" s="102">
        <f t="shared" si="5"/>
        <v>16</v>
      </c>
      <c r="B71" s="100" t="s">
        <v>129</v>
      </c>
      <c r="C71" s="96" t="s">
        <v>130</v>
      </c>
      <c r="D71" s="34">
        <v>12</v>
      </c>
      <c r="E71" s="35">
        <v>3.5</v>
      </c>
      <c r="F71" s="1">
        <f>(D71+E71)/2</f>
        <v>7.75</v>
      </c>
      <c r="G71" s="1"/>
      <c r="H71" s="1">
        <f t="shared" si="7"/>
      </c>
      <c r="I71" s="12">
        <f t="shared" si="4"/>
        <v>7.75</v>
      </c>
    </row>
    <row r="72" spans="1:9" ht="24.75">
      <c r="A72" s="102">
        <f t="shared" si="5"/>
        <v>17</v>
      </c>
      <c r="B72" s="100" t="s">
        <v>131</v>
      </c>
      <c r="C72" s="96" t="s">
        <v>132</v>
      </c>
      <c r="D72" s="34">
        <v>12</v>
      </c>
      <c r="E72" s="35">
        <v>3.5</v>
      </c>
      <c r="F72" s="1">
        <f t="shared" si="6"/>
        <v>7.75</v>
      </c>
      <c r="G72" s="1"/>
      <c r="H72" s="1">
        <f t="shared" si="7"/>
      </c>
      <c r="I72" s="12">
        <f t="shared" si="4"/>
        <v>7.75</v>
      </c>
    </row>
    <row r="73" spans="1:9" ht="24.75">
      <c r="A73" s="102">
        <f t="shared" si="5"/>
        <v>18</v>
      </c>
      <c r="B73" s="100" t="s">
        <v>133</v>
      </c>
      <c r="C73" s="96" t="s">
        <v>134</v>
      </c>
      <c r="D73" s="34">
        <v>12</v>
      </c>
      <c r="E73" s="35">
        <v>2.5</v>
      </c>
      <c r="F73" s="1">
        <f t="shared" si="6"/>
        <v>7.25</v>
      </c>
      <c r="G73" s="1"/>
      <c r="H73" s="1">
        <f t="shared" si="7"/>
      </c>
      <c r="I73" s="12">
        <f t="shared" si="4"/>
        <v>7.25</v>
      </c>
    </row>
    <row r="74" spans="1:9" ht="24.75">
      <c r="A74" s="102">
        <f t="shared" si="5"/>
        <v>19</v>
      </c>
      <c r="B74" s="100" t="s">
        <v>135</v>
      </c>
      <c r="C74" s="96" t="s">
        <v>136</v>
      </c>
      <c r="D74" s="34">
        <v>12</v>
      </c>
      <c r="E74" s="35">
        <v>3</v>
      </c>
      <c r="F74" s="1">
        <f t="shared" si="6"/>
        <v>7.5</v>
      </c>
      <c r="G74" s="1"/>
      <c r="H74" s="1">
        <f t="shared" si="7"/>
      </c>
      <c r="I74" s="12">
        <f t="shared" si="4"/>
        <v>7.5</v>
      </c>
    </row>
    <row r="75" spans="1:9" ht="24.75">
      <c r="A75" s="102">
        <f t="shared" si="5"/>
        <v>20</v>
      </c>
      <c r="B75" s="100" t="s">
        <v>137</v>
      </c>
      <c r="C75" s="96" t="s">
        <v>138</v>
      </c>
      <c r="D75" s="34">
        <v>12</v>
      </c>
      <c r="E75" s="35">
        <v>3.25</v>
      </c>
      <c r="F75" s="1">
        <f t="shared" si="6"/>
        <v>7.625</v>
      </c>
      <c r="G75" s="1"/>
      <c r="H75" s="1">
        <f t="shared" si="7"/>
      </c>
      <c r="I75" s="12">
        <f t="shared" si="4"/>
        <v>7.625</v>
      </c>
    </row>
    <row r="76" spans="1:9" ht="24.75">
      <c r="A76" s="102">
        <f t="shared" si="5"/>
        <v>21</v>
      </c>
      <c r="B76" s="100" t="s">
        <v>139</v>
      </c>
      <c r="C76" s="96" t="s">
        <v>126</v>
      </c>
      <c r="D76" s="34">
        <v>12</v>
      </c>
      <c r="E76" s="35">
        <v>4</v>
      </c>
      <c r="F76" s="1">
        <f t="shared" si="6"/>
        <v>8</v>
      </c>
      <c r="G76" s="1"/>
      <c r="H76" s="1">
        <f t="shared" si="7"/>
      </c>
      <c r="I76" s="12">
        <f t="shared" si="4"/>
        <v>8</v>
      </c>
    </row>
    <row r="77" spans="1:9" ht="24.75">
      <c r="A77" s="102">
        <f t="shared" si="5"/>
        <v>22</v>
      </c>
      <c r="B77" s="100" t="s">
        <v>140</v>
      </c>
      <c r="C77" s="96" t="s">
        <v>141</v>
      </c>
      <c r="D77" s="34">
        <v>13</v>
      </c>
      <c r="E77" s="35">
        <v>5.5</v>
      </c>
      <c r="F77" s="1">
        <f t="shared" si="6"/>
        <v>9.25</v>
      </c>
      <c r="G77" s="1"/>
      <c r="H77" s="1">
        <f t="shared" si="7"/>
      </c>
      <c r="I77" s="12">
        <f t="shared" si="4"/>
        <v>9.25</v>
      </c>
    </row>
    <row r="78" spans="1:9" ht="24.75">
      <c r="A78" s="102">
        <f t="shared" si="5"/>
        <v>23</v>
      </c>
      <c r="B78" s="100" t="s">
        <v>142</v>
      </c>
      <c r="C78" s="96" t="s">
        <v>143</v>
      </c>
      <c r="D78" s="34">
        <v>15</v>
      </c>
      <c r="E78" s="35">
        <v>12.5</v>
      </c>
      <c r="F78" s="1">
        <f t="shared" si="6"/>
        <v>13.75</v>
      </c>
      <c r="G78" s="1"/>
      <c r="H78" s="1">
        <f t="shared" si="7"/>
      </c>
      <c r="I78" s="12">
        <f t="shared" si="4"/>
        <v>13.75</v>
      </c>
    </row>
    <row r="79" spans="1:9" ht="24.75">
      <c r="A79" s="102">
        <f t="shared" si="5"/>
        <v>24</v>
      </c>
      <c r="B79" s="100" t="s">
        <v>144</v>
      </c>
      <c r="C79" s="96" t="s">
        <v>145</v>
      </c>
      <c r="D79" s="34"/>
      <c r="E79" s="35"/>
      <c r="F79" s="1">
        <f t="shared" si="6"/>
        <v>0</v>
      </c>
      <c r="G79" s="1"/>
      <c r="H79" s="1">
        <f t="shared" si="7"/>
      </c>
      <c r="I79" s="12">
        <f t="shared" si="4"/>
        <v>0</v>
      </c>
    </row>
    <row r="80" spans="1:9" ht="24.75">
      <c r="A80" s="102">
        <f t="shared" si="5"/>
        <v>25</v>
      </c>
      <c r="B80" s="100" t="s">
        <v>87</v>
      </c>
      <c r="C80" s="96" t="s">
        <v>146</v>
      </c>
      <c r="D80" s="34">
        <v>16</v>
      </c>
      <c r="E80" s="35">
        <v>11</v>
      </c>
      <c r="F80" s="1">
        <f t="shared" si="6"/>
        <v>13.5</v>
      </c>
      <c r="G80" s="1"/>
      <c r="H80" s="1">
        <f t="shared" si="7"/>
      </c>
      <c r="I80" s="12">
        <f t="shared" si="4"/>
        <v>13.5</v>
      </c>
    </row>
    <row r="81" spans="1:9" ht="24.75">
      <c r="A81" s="102">
        <f t="shared" si="5"/>
        <v>26</v>
      </c>
      <c r="B81" s="100" t="s">
        <v>147</v>
      </c>
      <c r="C81" s="96" t="s">
        <v>148</v>
      </c>
      <c r="D81" s="34">
        <v>12</v>
      </c>
      <c r="E81" s="35">
        <v>2.5</v>
      </c>
      <c r="F81" s="1">
        <f t="shared" si="6"/>
        <v>7.25</v>
      </c>
      <c r="G81" s="1"/>
      <c r="H81" s="1">
        <f t="shared" si="7"/>
      </c>
      <c r="I81" s="12">
        <f t="shared" si="4"/>
        <v>7.25</v>
      </c>
    </row>
    <row r="82" spans="1:9" ht="24.75">
      <c r="A82" s="102">
        <f t="shared" si="5"/>
        <v>27</v>
      </c>
      <c r="B82" s="100" t="s">
        <v>149</v>
      </c>
      <c r="C82" s="96" t="s">
        <v>150</v>
      </c>
      <c r="D82" s="34">
        <v>14</v>
      </c>
      <c r="E82" s="35">
        <v>10.5</v>
      </c>
      <c r="F82" s="1">
        <f t="shared" si="6"/>
        <v>12.25</v>
      </c>
      <c r="G82" s="1"/>
      <c r="H82" s="1">
        <f t="shared" si="7"/>
      </c>
      <c r="I82" s="12">
        <f t="shared" si="4"/>
        <v>12.25</v>
      </c>
    </row>
    <row r="83" spans="1:9" ht="24.75">
      <c r="A83" s="102">
        <f t="shared" si="5"/>
        <v>28</v>
      </c>
      <c r="B83" s="100" t="s">
        <v>151</v>
      </c>
      <c r="C83" s="96" t="s">
        <v>152</v>
      </c>
      <c r="D83" s="20">
        <v>15</v>
      </c>
      <c r="E83" s="1">
        <v>12</v>
      </c>
      <c r="F83" s="1">
        <f t="shared" si="6"/>
        <v>13.5</v>
      </c>
      <c r="G83" s="40"/>
      <c r="H83" s="1">
        <f t="shared" si="7"/>
      </c>
      <c r="I83" s="12">
        <f t="shared" si="4"/>
        <v>13.5</v>
      </c>
    </row>
    <row r="84" spans="1:9" ht="24.75">
      <c r="A84" s="102">
        <f t="shared" si="5"/>
        <v>29</v>
      </c>
      <c r="B84" s="100" t="s">
        <v>153</v>
      </c>
      <c r="C84" s="96" t="s">
        <v>154</v>
      </c>
      <c r="D84" s="20">
        <v>16</v>
      </c>
      <c r="E84" s="1">
        <v>12</v>
      </c>
      <c r="F84" s="1">
        <f t="shared" si="6"/>
        <v>14</v>
      </c>
      <c r="G84" s="40"/>
      <c r="H84" s="1">
        <f t="shared" si="7"/>
      </c>
      <c r="I84" s="12">
        <f t="shared" si="4"/>
        <v>14</v>
      </c>
    </row>
    <row r="85" spans="1:9" ht="24.75">
      <c r="A85" s="102">
        <f t="shared" si="5"/>
        <v>30</v>
      </c>
      <c r="B85" s="100" t="s">
        <v>155</v>
      </c>
      <c r="C85" s="96" t="s">
        <v>143</v>
      </c>
      <c r="D85" s="41">
        <v>13</v>
      </c>
      <c r="E85" s="24">
        <v>11.5</v>
      </c>
      <c r="F85" s="1">
        <f t="shared" si="6"/>
        <v>12.25</v>
      </c>
      <c r="G85" s="42"/>
      <c r="H85" s="1">
        <f t="shared" si="7"/>
      </c>
      <c r="I85" s="12">
        <f t="shared" si="4"/>
        <v>12.25</v>
      </c>
    </row>
    <row r="86" spans="1:9" ht="25.5" thickBot="1">
      <c r="A86" s="103">
        <f t="shared" si="5"/>
        <v>31</v>
      </c>
      <c r="B86" s="101" t="s">
        <v>156</v>
      </c>
      <c r="C86" s="98" t="s">
        <v>157</v>
      </c>
      <c r="D86" s="63">
        <v>13</v>
      </c>
      <c r="E86" s="47">
        <v>6</v>
      </c>
      <c r="F86" s="47">
        <f t="shared" si="6"/>
        <v>9.5</v>
      </c>
      <c r="G86" s="47"/>
      <c r="H86" s="47">
        <f t="shared" si="7"/>
      </c>
      <c r="I86" s="48">
        <f t="shared" si="4"/>
        <v>9.5</v>
      </c>
    </row>
    <row r="87" spans="1:9" ht="21" thickBot="1">
      <c r="A87" s="6"/>
      <c r="B87" s="6"/>
      <c r="C87" s="9"/>
      <c r="D87" s="2"/>
      <c r="E87" s="2"/>
      <c r="F87" s="2"/>
      <c r="G87" s="7"/>
      <c r="H87" s="4"/>
      <c r="I87" s="2"/>
    </row>
    <row r="88" spans="1:9" ht="22.5" thickBot="1">
      <c r="A88" s="6"/>
      <c r="B88" s="6"/>
      <c r="C88" s="157" t="s">
        <v>45</v>
      </c>
      <c r="D88" s="158"/>
      <c r="E88" s="158"/>
      <c r="F88" s="158"/>
      <c r="G88" s="158"/>
      <c r="H88" s="159"/>
      <c r="I88" s="2"/>
    </row>
    <row r="89" spans="1:9" ht="16.5">
      <c r="A89" s="5"/>
      <c r="B89" s="5"/>
      <c r="F89" s="3"/>
      <c r="G89" s="5"/>
      <c r="H89" s="5"/>
      <c r="I89" s="3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</sheetData>
  <sheetProtection/>
  <mergeCells count="18">
    <mergeCell ref="A46:D46"/>
    <mergeCell ref="G46:I46"/>
    <mergeCell ref="A1:D1"/>
    <mergeCell ref="G1:I1"/>
    <mergeCell ref="A2:D2"/>
    <mergeCell ref="G2:I2"/>
    <mergeCell ref="C4:H4"/>
    <mergeCell ref="D6:G6"/>
    <mergeCell ref="C48:H48"/>
    <mergeCell ref="D50:G50"/>
    <mergeCell ref="C52:H52"/>
    <mergeCell ref="D53:F53"/>
    <mergeCell ref="C88:H88"/>
    <mergeCell ref="C8:H8"/>
    <mergeCell ref="D9:F9"/>
    <mergeCell ref="C43:H43"/>
    <mergeCell ref="A45:D45"/>
    <mergeCell ref="G45:I45"/>
  </mergeCells>
  <printOptions horizontalCentered="1"/>
  <pageMargins left="0.5905511811023623" right="0.5905511811023623" top="0.6299212598425197" bottom="0.6299212598425197" header="0.2755905511811024" footer="0.6299212598425197"/>
  <pageSetup horizontalDpi="600" verticalDpi="600" orientation="portrait" paperSize="9" scale="72" r:id="rId1"/>
  <headerFooter alignWithMargins="0">
    <oddHeader>&amp;C
&amp;"Comic Sans MS,Gras"&amp;12
  &amp;R&amp;"Comic Sans MS,Gras"&amp;12
</oddHeader>
  </headerFooter>
  <rowBreaks count="1" manualBreakCount="1">
    <brk id="4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K124"/>
  <sheetViews>
    <sheetView rightToLeft="1" tabSelected="1" zoomScalePageLayoutView="0" workbookViewId="0" topLeftCell="A77">
      <selection activeCell="A80" sqref="A80:IV80"/>
    </sheetView>
  </sheetViews>
  <sheetFormatPr defaultColWidth="11.421875" defaultRowHeight="12.75"/>
  <cols>
    <col min="1" max="1" width="4.8515625" style="0" customWidth="1"/>
    <col min="2" max="2" width="13.8515625" style="0" customWidth="1"/>
    <col min="3" max="3" width="16.140625" style="0" customWidth="1"/>
    <col min="4" max="4" width="6.00390625" style="21" customWidth="1"/>
    <col min="5" max="5" width="5.28125" style="21" customWidth="1"/>
    <col min="6" max="6" width="6.7109375" style="21" customWidth="1"/>
    <col min="7" max="7" width="5.00390625" style="21" customWidth="1"/>
    <col min="8" max="8" width="6.421875" style="21" customWidth="1"/>
    <col min="9" max="9" width="5.57421875" style="21" customWidth="1"/>
    <col min="10" max="10" width="8.7109375" style="21" customWidth="1"/>
    <col min="11" max="11" width="6.28125" style="21" customWidth="1"/>
    <col min="12" max="12" width="5.8515625" style="21" customWidth="1"/>
    <col min="13" max="13" width="5.7109375" style="21" customWidth="1"/>
    <col min="14" max="14" width="4.8515625" style="21" customWidth="1"/>
    <col min="15" max="15" width="7.421875" style="21" customWidth="1"/>
    <col min="16" max="16" width="5.57421875" style="21" customWidth="1"/>
    <col min="17" max="17" width="6.57421875" style="21" customWidth="1"/>
    <col min="18" max="18" width="6.00390625" style="21" customWidth="1"/>
    <col min="19" max="19" width="5.28125" style="21" customWidth="1"/>
    <col min="20" max="20" width="6.8515625" style="21" customWidth="1"/>
    <col min="21" max="21" width="5.7109375" style="21" customWidth="1"/>
    <col min="22" max="22" width="6.28125" style="21" customWidth="1"/>
    <col min="23" max="23" width="5.8515625" style="21" customWidth="1"/>
    <col min="24" max="24" width="6.00390625" style="21" customWidth="1"/>
    <col min="25" max="25" width="7.28125" style="21" customWidth="1"/>
    <col min="26" max="26" width="5.28125" style="21" customWidth="1"/>
    <col min="27" max="28" width="5.8515625" style="21" customWidth="1"/>
    <col min="29" max="29" width="5.28125" style="21" customWidth="1"/>
    <col min="30" max="30" width="7.00390625" style="21" customWidth="1"/>
    <col min="31" max="31" width="5.57421875" style="21" customWidth="1"/>
    <col min="32" max="32" width="11.421875" style="21" customWidth="1"/>
  </cols>
  <sheetData>
    <row r="1" spans="3:26" ht="18.75" thickBot="1">
      <c r="C1" s="183" t="s">
        <v>15</v>
      </c>
      <c r="D1" s="183"/>
      <c r="E1" s="183"/>
      <c r="T1" s="184" t="s">
        <v>158</v>
      </c>
      <c r="U1" s="185"/>
      <c r="V1" s="185"/>
      <c r="W1" s="185"/>
      <c r="X1" s="185"/>
      <c r="Y1" s="185"/>
      <c r="Z1" s="186"/>
    </row>
    <row r="2" spans="3:5" ht="15.75">
      <c r="C2" s="53" t="s">
        <v>23</v>
      </c>
      <c r="D2" s="72"/>
      <c r="E2" s="73"/>
    </row>
    <row r="3" spans="3:5" ht="15.75">
      <c r="C3" s="18" t="s">
        <v>14</v>
      </c>
      <c r="D3" s="74"/>
      <c r="E3" s="73"/>
    </row>
    <row r="4" spans="3:5" ht="18.75" thickBot="1">
      <c r="C4" s="17" t="s">
        <v>13</v>
      </c>
      <c r="D4" s="75"/>
      <c r="E4" s="75"/>
    </row>
    <row r="5" spans="1:29" ht="21" thickBot="1">
      <c r="A5" s="49"/>
      <c r="B5" s="49"/>
      <c r="C5" s="187"/>
      <c r="D5" s="187"/>
      <c r="E5" s="187"/>
      <c r="F5" s="187"/>
      <c r="G5" s="187"/>
      <c r="H5" s="64"/>
      <c r="I5" s="64"/>
      <c r="J5" s="64"/>
      <c r="K5" s="64"/>
      <c r="L5" s="188" t="s">
        <v>39</v>
      </c>
      <c r="M5" s="189"/>
      <c r="N5" s="189"/>
      <c r="O5" s="189"/>
      <c r="P5" s="189"/>
      <c r="Q5" s="189"/>
      <c r="R5" s="189"/>
      <c r="S5" s="189"/>
      <c r="T5" s="189"/>
      <c r="U5" s="190"/>
      <c r="V5" s="64"/>
      <c r="W5" s="64"/>
      <c r="X5" s="64"/>
      <c r="Y5" s="64"/>
      <c r="Z5" s="64"/>
      <c r="AA5" s="64"/>
      <c r="AB5" s="64"/>
      <c r="AC5" s="64"/>
    </row>
    <row r="6" spans="1:29" ht="12.75" customHeight="1" thickBot="1">
      <c r="A6" s="49"/>
      <c r="B6" s="49"/>
      <c r="C6" s="15"/>
      <c r="D6" s="76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77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ht="21" thickBot="1">
      <c r="A7" s="49"/>
      <c r="B7" s="49"/>
      <c r="C7" s="15"/>
      <c r="D7" s="188" t="s">
        <v>181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90"/>
      <c r="X7" s="64"/>
      <c r="Y7" s="69"/>
      <c r="Z7" s="70"/>
      <c r="AC7" s="64"/>
    </row>
    <row r="8" spans="1:29" ht="20.25">
      <c r="A8" s="49"/>
      <c r="B8" s="49"/>
      <c r="C8" s="15"/>
      <c r="D8" s="50"/>
      <c r="E8" s="50"/>
      <c r="F8" s="50"/>
      <c r="G8" s="50"/>
      <c r="H8" s="50"/>
      <c r="I8" s="50"/>
      <c r="J8" s="50"/>
      <c r="K8" s="50"/>
      <c r="L8" s="50" t="s">
        <v>24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64"/>
      <c r="Y8" s="50"/>
      <c r="Z8" s="50"/>
      <c r="AA8" s="50"/>
      <c r="AB8" s="50"/>
      <c r="AC8" s="64"/>
    </row>
    <row r="9" spans="1:29" ht="7.5" customHeight="1" thickBot="1">
      <c r="A9" s="49"/>
      <c r="B9" s="49"/>
      <c r="C9" s="15"/>
      <c r="D9" s="76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7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1:31" ht="29.25" customHeight="1">
      <c r="A10" s="176" t="s">
        <v>0</v>
      </c>
      <c r="B10" s="178" t="s">
        <v>46</v>
      </c>
      <c r="C10" s="178" t="s">
        <v>47</v>
      </c>
      <c r="D10" s="181" t="s">
        <v>25</v>
      </c>
      <c r="E10" s="182"/>
      <c r="F10" s="182"/>
      <c r="G10" s="182"/>
      <c r="H10" s="182"/>
      <c r="I10" s="182"/>
      <c r="J10" s="173" t="s">
        <v>7</v>
      </c>
      <c r="K10" s="173" t="s">
        <v>26</v>
      </c>
      <c r="L10" s="173" t="s">
        <v>27</v>
      </c>
      <c r="M10" s="166" t="s">
        <v>28</v>
      </c>
      <c r="N10" s="166"/>
      <c r="O10" s="166"/>
      <c r="P10" s="166"/>
      <c r="Q10" s="167" t="s">
        <v>7</v>
      </c>
      <c r="R10" s="167" t="s">
        <v>8</v>
      </c>
      <c r="S10" s="173" t="s">
        <v>27</v>
      </c>
      <c r="T10" s="166" t="s">
        <v>29</v>
      </c>
      <c r="U10" s="166"/>
      <c r="V10" s="166"/>
      <c r="W10" s="166"/>
      <c r="X10" s="166"/>
      <c r="Y10" s="166" t="s">
        <v>30</v>
      </c>
      <c r="Z10" s="166"/>
      <c r="AA10" s="166"/>
      <c r="AB10" s="166"/>
      <c r="AC10" s="166"/>
      <c r="AD10" s="167" t="s">
        <v>182</v>
      </c>
      <c r="AE10" s="168" t="s">
        <v>183</v>
      </c>
    </row>
    <row r="11" spans="1:31" ht="76.5" customHeight="1">
      <c r="A11" s="177"/>
      <c r="B11" s="179"/>
      <c r="C11" s="179"/>
      <c r="D11" s="171" t="s">
        <v>185</v>
      </c>
      <c r="E11" s="172"/>
      <c r="F11" s="164" t="s">
        <v>186</v>
      </c>
      <c r="G11" s="164"/>
      <c r="H11" s="164" t="s">
        <v>187</v>
      </c>
      <c r="I11" s="164"/>
      <c r="J11" s="174"/>
      <c r="K11" s="174"/>
      <c r="L11" s="174"/>
      <c r="M11" s="164" t="s">
        <v>188</v>
      </c>
      <c r="N11" s="164"/>
      <c r="O11" s="164" t="s">
        <v>189</v>
      </c>
      <c r="P11" s="164"/>
      <c r="Q11" s="164"/>
      <c r="R11" s="164"/>
      <c r="S11" s="174"/>
      <c r="T11" s="164" t="s">
        <v>190</v>
      </c>
      <c r="U11" s="164"/>
      <c r="V11" s="68" t="s">
        <v>7</v>
      </c>
      <c r="W11" s="164" t="s">
        <v>8</v>
      </c>
      <c r="X11" s="164" t="s">
        <v>27</v>
      </c>
      <c r="Y11" s="164" t="s">
        <v>41</v>
      </c>
      <c r="Z11" s="164"/>
      <c r="AA11" s="68" t="s">
        <v>7</v>
      </c>
      <c r="AB11" s="164" t="s">
        <v>8</v>
      </c>
      <c r="AC11" s="164" t="s">
        <v>27</v>
      </c>
      <c r="AD11" s="164"/>
      <c r="AE11" s="169"/>
    </row>
    <row r="12" spans="1:31" ht="18.75" customHeight="1" thickBot="1">
      <c r="A12" s="177"/>
      <c r="B12" s="180"/>
      <c r="C12" s="180"/>
      <c r="D12" s="78">
        <v>6</v>
      </c>
      <c r="E12" s="65" t="s">
        <v>9</v>
      </c>
      <c r="F12" s="65">
        <v>6</v>
      </c>
      <c r="G12" s="65" t="s">
        <v>9</v>
      </c>
      <c r="H12" s="65">
        <v>6</v>
      </c>
      <c r="I12" s="65" t="s">
        <v>9</v>
      </c>
      <c r="J12" s="79">
        <v>18</v>
      </c>
      <c r="K12" s="174"/>
      <c r="L12" s="174"/>
      <c r="M12" s="65">
        <v>4</v>
      </c>
      <c r="N12" s="65" t="s">
        <v>9</v>
      </c>
      <c r="O12" s="65">
        <v>5</v>
      </c>
      <c r="P12" s="65" t="s">
        <v>9</v>
      </c>
      <c r="Q12" s="65">
        <v>9</v>
      </c>
      <c r="R12" s="164"/>
      <c r="S12" s="174"/>
      <c r="T12" s="65">
        <v>2</v>
      </c>
      <c r="U12" s="65" t="s">
        <v>9</v>
      </c>
      <c r="V12" s="65">
        <v>2</v>
      </c>
      <c r="W12" s="164"/>
      <c r="X12" s="164"/>
      <c r="Y12" s="65">
        <v>1</v>
      </c>
      <c r="Z12" s="65" t="s">
        <v>9</v>
      </c>
      <c r="AA12" s="65">
        <v>1</v>
      </c>
      <c r="AB12" s="164"/>
      <c r="AC12" s="164"/>
      <c r="AD12" s="164"/>
      <c r="AE12" s="169"/>
    </row>
    <row r="13" spans="1:31" ht="18" customHeight="1">
      <c r="A13" s="88">
        <v>1</v>
      </c>
      <c r="B13" s="107" t="s">
        <v>48</v>
      </c>
      <c r="C13" s="108" t="s">
        <v>49</v>
      </c>
      <c r="D13" s="80">
        <f>'التحليل المالي'!I12</f>
        <v>33</v>
      </c>
      <c r="E13" s="51">
        <f>IF(D13&gt;=30,6,0)</f>
        <v>6</v>
      </c>
      <c r="F13" s="52">
        <f>'إدارة المحاطر البنكية'!I12</f>
        <v>32.625</v>
      </c>
      <c r="G13" s="51">
        <f>IF(F13&gt;=30,6,0)</f>
        <v>6</v>
      </c>
      <c r="H13" s="52">
        <f>'التحليل الائتماني'!I12</f>
        <v>36</v>
      </c>
      <c r="I13" s="51">
        <f>IF(H13&gt;=30,6,0)</f>
        <v>6</v>
      </c>
      <c r="J13" s="81">
        <f>(D13+F13+H13)</f>
        <v>101.625</v>
      </c>
      <c r="K13" s="81">
        <f>(J13/9)</f>
        <v>11.291666666666666</v>
      </c>
      <c r="L13" s="51">
        <f>IF(K13&gt;=10,18,E13+G13+I13)</f>
        <v>18</v>
      </c>
      <c r="M13" s="52">
        <f>'منهجية تحليل المعطيات'!I12</f>
        <v>22</v>
      </c>
      <c r="N13" s="51">
        <f>IF(M13&gt;=20,4,0)</f>
        <v>4</v>
      </c>
      <c r="O13" s="52">
        <f>'التدقيق المالي في البنوك'!I12</f>
        <v>20.5</v>
      </c>
      <c r="P13" s="51">
        <f>IF(O13&gt;=20,5,0)</f>
        <v>5</v>
      </c>
      <c r="Q13" s="82">
        <f>(M13+O13)</f>
        <v>42.5</v>
      </c>
      <c r="R13" s="81">
        <f>(Q13)/4</f>
        <v>10.625</v>
      </c>
      <c r="S13" s="51">
        <f>IF(R13&gt;=10,9,N13+P13)</f>
        <v>9</v>
      </c>
      <c r="T13" s="52">
        <f>'تاريخ الأزمات البنكية'!I12</f>
        <v>11</v>
      </c>
      <c r="U13" s="51">
        <f>IF(T13&gt;=10,2,0)</f>
        <v>2</v>
      </c>
      <c r="V13" s="82">
        <f>T13</f>
        <v>11</v>
      </c>
      <c r="W13" s="81">
        <f>(V13)/1</f>
        <v>11</v>
      </c>
      <c r="X13" s="51">
        <f>IF(W13&gt;=10,2,U13)</f>
        <v>2</v>
      </c>
      <c r="Y13" s="52">
        <f>'لغة أجنبية'!I12</f>
        <v>16.25</v>
      </c>
      <c r="Z13" s="51">
        <f>IF(Y13&gt;=10,1,0)</f>
        <v>1</v>
      </c>
      <c r="AA13" s="82">
        <f>Y13</f>
        <v>16.25</v>
      </c>
      <c r="AB13" s="81">
        <f>(AA13)/1</f>
        <v>16.25</v>
      </c>
      <c r="AC13" s="51">
        <f>IF(AB13&gt;=10,1,Z13)</f>
        <v>1</v>
      </c>
      <c r="AD13" s="83">
        <f>(J13+Q13+V13+AA13)/15</f>
        <v>11.425</v>
      </c>
      <c r="AE13" s="84">
        <f>IF(AD13&gt;=10,30,L13+S13+X13+AC13)</f>
        <v>30</v>
      </c>
    </row>
    <row r="14" spans="1:31" ht="18" customHeight="1">
      <c r="A14" s="89">
        <f>A13+1</f>
        <v>2</v>
      </c>
      <c r="B14" s="109" t="s">
        <v>50</v>
      </c>
      <c r="C14" s="110" t="s">
        <v>51</v>
      </c>
      <c r="D14" s="80">
        <f>'التحليل المالي'!I13</f>
        <v>35</v>
      </c>
      <c r="E14" s="51">
        <f aca="true" t="shared" si="0" ref="E14:E42">IF(D14&gt;=30,6,0)</f>
        <v>6</v>
      </c>
      <c r="F14" s="52">
        <f>'إدارة المحاطر البنكية'!I13</f>
        <v>35.25</v>
      </c>
      <c r="G14" s="51">
        <f aca="true" t="shared" si="1" ref="G14:G42">IF(F14&gt;=30,6,0)</f>
        <v>6</v>
      </c>
      <c r="H14" s="52">
        <f>'التحليل الائتماني'!I13</f>
        <v>31.5</v>
      </c>
      <c r="I14" s="51">
        <f aca="true" t="shared" si="2" ref="I14:I42">IF(H14&gt;=30,6,0)</f>
        <v>6</v>
      </c>
      <c r="J14" s="81">
        <f aca="true" t="shared" si="3" ref="J14:J43">(D14+F14+H14)</f>
        <v>101.75</v>
      </c>
      <c r="K14" s="81">
        <f aca="true" t="shared" si="4" ref="K14:K42">(J14/9)</f>
        <v>11.305555555555555</v>
      </c>
      <c r="L14" s="51">
        <f aca="true" t="shared" si="5" ref="L14:L43">IF(K14&gt;=10,18,E14+G14+I14)</f>
        <v>18</v>
      </c>
      <c r="M14" s="52">
        <f>'منهجية تحليل المعطيات'!I13</f>
        <v>9</v>
      </c>
      <c r="N14" s="51">
        <f aca="true" t="shared" si="6" ref="N14:N42">IF(M14&gt;=20,4,0)</f>
        <v>0</v>
      </c>
      <c r="O14" s="52">
        <f>'التدقيق المالي في البنوك'!I13</f>
        <v>18.5</v>
      </c>
      <c r="P14" s="51">
        <f aca="true" t="shared" si="7" ref="P14:P43">IF(O14&gt;=20,5,0)</f>
        <v>0</v>
      </c>
      <c r="Q14" s="82">
        <f aca="true" t="shared" si="8" ref="Q14:Q43">(M14+O14)</f>
        <v>27.5</v>
      </c>
      <c r="R14" s="81">
        <f aca="true" t="shared" si="9" ref="R14:R43">(Q14)/4</f>
        <v>6.875</v>
      </c>
      <c r="S14" s="51">
        <f aca="true" t="shared" si="10" ref="S14:S43">IF(R14&gt;=10,9,N14+P14)</f>
        <v>0</v>
      </c>
      <c r="T14" s="52">
        <f>'تاريخ الأزمات البنكية'!I13</f>
        <v>8.5</v>
      </c>
      <c r="U14" s="51">
        <f aca="true" t="shared" si="11" ref="U14:U43">IF(T14&gt;=10,2,0)</f>
        <v>0</v>
      </c>
      <c r="V14" s="82">
        <f aca="true" t="shared" si="12" ref="V14:V43">T14</f>
        <v>8.5</v>
      </c>
      <c r="W14" s="81">
        <f aca="true" t="shared" si="13" ref="W14:W42">(V14)/1</f>
        <v>8.5</v>
      </c>
      <c r="X14" s="51">
        <f aca="true" t="shared" si="14" ref="X14:X43">IF(W14&gt;=10,2,U14)</f>
        <v>0</v>
      </c>
      <c r="Y14" s="52">
        <f>'لغة أجنبية'!I13</f>
        <v>12.25</v>
      </c>
      <c r="Z14" s="51">
        <f aca="true" t="shared" si="15" ref="Z14:Z43">IF(Y14&gt;=10,1,0)</f>
        <v>1</v>
      </c>
      <c r="AA14" s="82">
        <f aca="true" t="shared" si="16" ref="AA14:AA43">Y14</f>
        <v>12.25</v>
      </c>
      <c r="AB14" s="81">
        <f aca="true" t="shared" si="17" ref="AB14:AB43">(AA14)/1</f>
        <v>12.25</v>
      </c>
      <c r="AC14" s="51">
        <f aca="true" t="shared" si="18" ref="AC14:AC43">IF(AB14&gt;=10,1,Z14)</f>
        <v>1</v>
      </c>
      <c r="AD14" s="83">
        <f aca="true" t="shared" si="19" ref="AD14:AD42">(J14+Q14+V14+AA14)/15</f>
        <v>10</v>
      </c>
      <c r="AE14" s="84">
        <f aca="true" t="shared" si="20" ref="AE14:AE43">IF(AD14&gt;=10,30,L14+S14+X14+AC14)</f>
        <v>30</v>
      </c>
    </row>
    <row r="15" spans="1:31" ht="18" customHeight="1">
      <c r="A15" s="89">
        <f aca="true" t="shared" si="21" ref="A15:A42">A14+1</f>
        <v>3</v>
      </c>
      <c r="B15" s="109" t="s">
        <v>52</v>
      </c>
      <c r="C15" s="110" t="s">
        <v>53</v>
      </c>
      <c r="D15" s="80">
        <f>'التحليل المالي'!I14</f>
        <v>34.5</v>
      </c>
      <c r="E15" s="51">
        <f t="shared" si="0"/>
        <v>6</v>
      </c>
      <c r="F15" s="52">
        <f>'إدارة المحاطر البنكية'!I14</f>
        <v>42</v>
      </c>
      <c r="G15" s="51">
        <f t="shared" si="1"/>
        <v>6</v>
      </c>
      <c r="H15" s="52">
        <f>'التحليل الائتماني'!I14</f>
        <v>43.5</v>
      </c>
      <c r="I15" s="51">
        <f t="shared" si="2"/>
        <v>6</v>
      </c>
      <c r="J15" s="81">
        <f t="shared" si="3"/>
        <v>120</v>
      </c>
      <c r="K15" s="81">
        <f t="shared" si="4"/>
        <v>13.333333333333334</v>
      </c>
      <c r="L15" s="51">
        <f t="shared" si="5"/>
        <v>18</v>
      </c>
      <c r="M15" s="52">
        <f>'منهجية تحليل المعطيات'!I14</f>
        <v>17</v>
      </c>
      <c r="N15" s="51">
        <f t="shared" si="6"/>
        <v>0</v>
      </c>
      <c r="O15" s="52">
        <f>'التدقيق المالي في البنوك'!I14</f>
        <v>16.5</v>
      </c>
      <c r="P15" s="51">
        <f t="shared" si="7"/>
        <v>0</v>
      </c>
      <c r="Q15" s="82">
        <f t="shared" si="8"/>
        <v>33.5</v>
      </c>
      <c r="R15" s="81">
        <f t="shared" si="9"/>
        <v>8.375</v>
      </c>
      <c r="S15" s="51">
        <f t="shared" si="10"/>
        <v>0</v>
      </c>
      <c r="T15" s="52">
        <f>'تاريخ الأزمات البنكية'!I14</f>
        <v>10.5</v>
      </c>
      <c r="U15" s="51">
        <f t="shared" si="11"/>
        <v>2</v>
      </c>
      <c r="V15" s="82">
        <f t="shared" si="12"/>
        <v>10.5</v>
      </c>
      <c r="W15" s="81">
        <f t="shared" si="13"/>
        <v>10.5</v>
      </c>
      <c r="X15" s="51">
        <f t="shared" si="14"/>
        <v>2</v>
      </c>
      <c r="Y15" s="52">
        <f>'لغة أجنبية'!I14</f>
        <v>17</v>
      </c>
      <c r="Z15" s="51">
        <f t="shared" si="15"/>
        <v>1</v>
      </c>
      <c r="AA15" s="82">
        <f t="shared" si="16"/>
        <v>17</v>
      </c>
      <c r="AB15" s="81">
        <f t="shared" si="17"/>
        <v>17</v>
      </c>
      <c r="AC15" s="51">
        <f t="shared" si="18"/>
        <v>1</v>
      </c>
      <c r="AD15" s="83">
        <f t="shared" si="19"/>
        <v>12.066666666666666</v>
      </c>
      <c r="AE15" s="84">
        <f t="shared" si="20"/>
        <v>30</v>
      </c>
    </row>
    <row r="16" spans="1:31" ht="18" customHeight="1">
      <c r="A16" s="90">
        <f t="shared" si="21"/>
        <v>4</v>
      </c>
      <c r="B16" s="109" t="s">
        <v>54</v>
      </c>
      <c r="C16" s="110" t="s">
        <v>55</v>
      </c>
      <c r="D16" s="80">
        <f>'التحليل المالي'!I15</f>
        <v>39</v>
      </c>
      <c r="E16" s="51">
        <f t="shared" si="0"/>
        <v>6</v>
      </c>
      <c r="F16" s="52">
        <f>'إدارة المحاطر البنكية'!I15</f>
        <v>39.375</v>
      </c>
      <c r="G16" s="51">
        <f t="shared" si="1"/>
        <v>6</v>
      </c>
      <c r="H16" s="52">
        <f>'التحليل الائتماني'!I15</f>
        <v>30</v>
      </c>
      <c r="I16" s="51">
        <f t="shared" si="2"/>
        <v>6</v>
      </c>
      <c r="J16" s="81">
        <f t="shared" si="3"/>
        <v>108.375</v>
      </c>
      <c r="K16" s="81">
        <f t="shared" si="4"/>
        <v>12.041666666666666</v>
      </c>
      <c r="L16" s="51">
        <f t="shared" si="5"/>
        <v>18</v>
      </c>
      <c r="M16" s="52">
        <f>'منهجية تحليل المعطيات'!I15</f>
        <v>15.5</v>
      </c>
      <c r="N16" s="51">
        <f t="shared" si="6"/>
        <v>0</v>
      </c>
      <c r="O16" s="52">
        <f>'التدقيق المالي في البنوك'!I15</f>
        <v>19</v>
      </c>
      <c r="P16" s="51">
        <f t="shared" si="7"/>
        <v>0</v>
      </c>
      <c r="Q16" s="82">
        <f t="shared" si="8"/>
        <v>34.5</v>
      </c>
      <c r="R16" s="81">
        <f t="shared" si="9"/>
        <v>8.625</v>
      </c>
      <c r="S16" s="51">
        <f t="shared" si="10"/>
        <v>0</v>
      </c>
      <c r="T16" s="52">
        <f>'تاريخ الأزمات البنكية'!I15</f>
        <v>10.5</v>
      </c>
      <c r="U16" s="51">
        <f t="shared" si="11"/>
        <v>2</v>
      </c>
      <c r="V16" s="82">
        <f t="shared" si="12"/>
        <v>10.5</v>
      </c>
      <c r="W16" s="81">
        <f t="shared" si="13"/>
        <v>10.5</v>
      </c>
      <c r="X16" s="51">
        <f t="shared" si="14"/>
        <v>2</v>
      </c>
      <c r="Y16" s="52">
        <f>'لغة أجنبية'!I15</f>
        <v>12</v>
      </c>
      <c r="Z16" s="51">
        <f t="shared" si="15"/>
        <v>1</v>
      </c>
      <c r="AA16" s="82">
        <f t="shared" si="16"/>
        <v>12</v>
      </c>
      <c r="AB16" s="81">
        <f t="shared" si="17"/>
        <v>12</v>
      </c>
      <c r="AC16" s="51">
        <f t="shared" si="18"/>
        <v>1</v>
      </c>
      <c r="AD16" s="83">
        <f t="shared" si="19"/>
        <v>11.025</v>
      </c>
      <c r="AE16" s="84">
        <f t="shared" si="20"/>
        <v>30</v>
      </c>
    </row>
    <row r="17" spans="1:31" ht="18" customHeight="1">
      <c r="A17" s="91">
        <f t="shared" si="21"/>
        <v>5</v>
      </c>
      <c r="B17" s="109" t="s">
        <v>56</v>
      </c>
      <c r="C17" s="110" t="s">
        <v>57</v>
      </c>
      <c r="D17" s="80">
        <f>'التحليل المالي'!I16</f>
        <v>34.5</v>
      </c>
      <c r="E17" s="51">
        <f t="shared" si="0"/>
        <v>6</v>
      </c>
      <c r="F17" s="52">
        <f>'إدارة المحاطر البنكية'!I16</f>
        <v>37.5</v>
      </c>
      <c r="G17" s="51">
        <f t="shared" si="1"/>
        <v>6</v>
      </c>
      <c r="H17" s="52">
        <f>'التحليل الائتماني'!I16</f>
        <v>33</v>
      </c>
      <c r="I17" s="51">
        <f t="shared" si="2"/>
        <v>6</v>
      </c>
      <c r="J17" s="81">
        <f t="shared" si="3"/>
        <v>105</v>
      </c>
      <c r="K17" s="81">
        <f t="shared" si="4"/>
        <v>11.666666666666666</v>
      </c>
      <c r="L17" s="51">
        <f t="shared" si="5"/>
        <v>18</v>
      </c>
      <c r="M17" s="52">
        <f>'منهجية تحليل المعطيات'!I16</f>
        <v>12.5</v>
      </c>
      <c r="N17" s="51">
        <f t="shared" si="6"/>
        <v>0</v>
      </c>
      <c r="O17" s="52">
        <f>'التدقيق المالي في البنوك'!I16</f>
        <v>18</v>
      </c>
      <c r="P17" s="51">
        <f t="shared" si="7"/>
        <v>0</v>
      </c>
      <c r="Q17" s="82">
        <f t="shared" si="8"/>
        <v>30.5</v>
      </c>
      <c r="R17" s="81">
        <f t="shared" si="9"/>
        <v>7.625</v>
      </c>
      <c r="S17" s="51">
        <f t="shared" si="10"/>
        <v>0</v>
      </c>
      <c r="T17" s="52">
        <f>'تاريخ الأزمات البنكية'!I16</f>
        <v>7.5</v>
      </c>
      <c r="U17" s="51">
        <f t="shared" si="11"/>
        <v>0</v>
      </c>
      <c r="V17" s="82">
        <f t="shared" si="12"/>
        <v>7.5</v>
      </c>
      <c r="W17" s="81">
        <f t="shared" si="13"/>
        <v>7.5</v>
      </c>
      <c r="X17" s="51">
        <f t="shared" si="14"/>
        <v>0</v>
      </c>
      <c r="Y17" s="52">
        <f>'لغة أجنبية'!I16</f>
        <v>13</v>
      </c>
      <c r="Z17" s="51">
        <f t="shared" si="15"/>
        <v>1</v>
      </c>
      <c r="AA17" s="82">
        <f t="shared" si="16"/>
        <v>13</v>
      </c>
      <c r="AB17" s="81">
        <f t="shared" si="17"/>
        <v>13</v>
      </c>
      <c r="AC17" s="51">
        <f t="shared" si="18"/>
        <v>1</v>
      </c>
      <c r="AD17" s="83">
        <f t="shared" si="19"/>
        <v>10.4</v>
      </c>
      <c r="AE17" s="84">
        <f t="shared" si="20"/>
        <v>30</v>
      </c>
    </row>
    <row r="18" spans="1:31" ht="18" customHeight="1">
      <c r="A18" s="89">
        <f t="shared" si="21"/>
        <v>6</v>
      </c>
      <c r="B18" s="109" t="s">
        <v>58</v>
      </c>
      <c r="C18" s="110" t="s">
        <v>59</v>
      </c>
      <c r="D18" s="80">
        <f>'التحليل المالي'!I17</f>
        <v>31.5</v>
      </c>
      <c r="E18" s="51">
        <f t="shared" si="0"/>
        <v>6</v>
      </c>
      <c r="F18" s="52">
        <f>'إدارة المحاطر البنكية'!I17</f>
        <v>31.875</v>
      </c>
      <c r="G18" s="51">
        <f t="shared" si="1"/>
        <v>6</v>
      </c>
      <c r="H18" s="52">
        <f>'التحليل الائتماني'!I17</f>
        <v>31.5</v>
      </c>
      <c r="I18" s="51">
        <f t="shared" si="2"/>
        <v>6</v>
      </c>
      <c r="J18" s="81">
        <f t="shared" si="3"/>
        <v>94.875</v>
      </c>
      <c r="K18" s="81">
        <f t="shared" si="4"/>
        <v>10.541666666666666</v>
      </c>
      <c r="L18" s="51">
        <f t="shared" si="5"/>
        <v>18</v>
      </c>
      <c r="M18" s="52">
        <f>'منهجية تحليل المعطيات'!I17</f>
        <v>10.5</v>
      </c>
      <c r="N18" s="51">
        <f t="shared" si="6"/>
        <v>0</v>
      </c>
      <c r="O18" s="52">
        <f>'التدقيق المالي في البنوك'!I17</f>
        <v>16</v>
      </c>
      <c r="P18" s="51">
        <f t="shared" si="7"/>
        <v>0</v>
      </c>
      <c r="Q18" s="82">
        <f t="shared" si="8"/>
        <v>26.5</v>
      </c>
      <c r="R18" s="81">
        <f t="shared" si="9"/>
        <v>6.625</v>
      </c>
      <c r="S18" s="51">
        <f t="shared" si="10"/>
        <v>0</v>
      </c>
      <c r="T18" s="52">
        <f>'تاريخ الأزمات البنكية'!I17</f>
        <v>8.5</v>
      </c>
      <c r="U18" s="51">
        <f t="shared" si="11"/>
        <v>0</v>
      </c>
      <c r="V18" s="82">
        <f t="shared" si="12"/>
        <v>8.5</v>
      </c>
      <c r="W18" s="81">
        <f t="shared" si="13"/>
        <v>8.5</v>
      </c>
      <c r="X18" s="51">
        <f t="shared" si="14"/>
        <v>0</v>
      </c>
      <c r="Y18" s="52">
        <f>'لغة أجنبية'!I17</f>
        <v>11.25</v>
      </c>
      <c r="Z18" s="51">
        <f t="shared" si="15"/>
        <v>1</v>
      </c>
      <c r="AA18" s="82">
        <f t="shared" si="16"/>
        <v>11.25</v>
      </c>
      <c r="AB18" s="81">
        <f t="shared" si="17"/>
        <v>11.25</v>
      </c>
      <c r="AC18" s="51">
        <f t="shared" si="18"/>
        <v>1</v>
      </c>
      <c r="AD18" s="83">
        <f t="shared" si="19"/>
        <v>9.408333333333333</v>
      </c>
      <c r="AE18" s="84">
        <f t="shared" si="20"/>
        <v>19</v>
      </c>
    </row>
    <row r="19" spans="1:31" ht="18" customHeight="1">
      <c r="A19" s="90">
        <f t="shared" si="21"/>
        <v>7</v>
      </c>
      <c r="B19" s="109" t="s">
        <v>60</v>
      </c>
      <c r="C19" s="110" t="s">
        <v>61</v>
      </c>
      <c r="D19" s="80">
        <f>'التحليل المالي'!I18</f>
        <v>39</v>
      </c>
      <c r="E19" s="51">
        <f t="shared" si="0"/>
        <v>6</v>
      </c>
      <c r="F19" s="52">
        <f>'إدارة المحاطر البنكية'!I18</f>
        <v>36.75</v>
      </c>
      <c r="G19" s="51">
        <f t="shared" si="1"/>
        <v>6</v>
      </c>
      <c r="H19" s="52">
        <f>'التحليل الائتماني'!I18</f>
        <v>31.5</v>
      </c>
      <c r="I19" s="51">
        <f t="shared" si="2"/>
        <v>6</v>
      </c>
      <c r="J19" s="81">
        <f t="shared" si="3"/>
        <v>107.25</v>
      </c>
      <c r="K19" s="81">
        <f t="shared" si="4"/>
        <v>11.916666666666666</v>
      </c>
      <c r="L19" s="51">
        <f t="shared" si="5"/>
        <v>18</v>
      </c>
      <c r="M19" s="52">
        <f>'منهجية تحليل المعطيات'!I18</f>
        <v>14.25</v>
      </c>
      <c r="N19" s="51">
        <f t="shared" si="6"/>
        <v>0</v>
      </c>
      <c r="O19" s="52">
        <f>'التدقيق المالي في البنوك'!I18</f>
        <v>20</v>
      </c>
      <c r="P19" s="51">
        <f t="shared" si="7"/>
        <v>5</v>
      </c>
      <c r="Q19" s="82">
        <f t="shared" si="8"/>
        <v>34.25</v>
      </c>
      <c r="R19" s="81">
        <f t="shared" si="9"/>
        <v>8.5625</v>
      </c>
      <c r="S19" s="51">
        <f t="shared" si="10"/>
        <v>5</v>
      </c>
      <c r="T19" s="52">
        <f>'تاريخ الأزمات البنكية'!I18</f>
        <v>7.5</v>
      </c>
      <c r="U19" s="51">
        <f t="shared" si="11"/>
        <v>0</v>
      </c>
      <c r="V19" s="82">
        <f t="shared" si="12"/>
        <v>7.5</v>
      </c>
      <c r="W19" s="81">
        <f t="shared" si="13"/>
        <v>7.5</v>
      </c>
      <c r="X19" s="51">
        <f t="shared" si="14"/>
        <v>0</v>
      </c>
      <c r="Y19" s="52">
        <f>'لغة أجنبية'!I18</f>
        <v>11.5</v>
      </c>
      <c r="Z19" s="51">
        <f t="shared" si="15"/>
        <v>1</v>
      </c>
      <c r="AA19" s="82">
        <f t="shared" si="16"/>
        <v>11.5</v>
      </c>
      <c r="AB19" s="81">
        <f t="shared" si="17"/>
        <v>11.5</v>
      </c>
      <c r="AC19" s="51">
        <f t="shared" si="18"/>
        <v>1</v>
      </c>
      <c r="AD19" s="83">
        <f t="shared" si="19"/>
        <v>10.7</v>
      </c>
      <c r="AE19" s="84">
        <f t="shared" si="20"/>
        <v>30</v>
      </c>
    </row>
    <row r="20" spans="1:31" ht="18" customHeight="1">
      <c r="A20" s="91">
        <f t="shared" si="21"/>
        <v>8</v>
      </c>
      <c r="B20" s="109" t="s">
        <v>62</v>
      </c>
      <c r="C20" s="110" t="s">
        <v>63</v>
      </c>
      <c r="D20" s="80">
        <f>'التحليل المالي'!I19</f>
        <v>33</v>
      </c>
      <c r="E20" s="51">
        <f t="shared" si="0"/>
        <v>6</v>
      </c>
      <c r="F20" s="52">
        <f>'إدارة المحاطر البنكية'!I19</f>
        <v>46.5</v>
      </c>
      <c r="G20" s="51">
        <f t="shared" si="1"/>
        <v>6</v>
      </c>
      <c r="H20" s="52">
        <f>'التحليل الائتماني'!I19</f>
        <v>44.25</v>
      </c>
      <c r="I20" s="51">
        <f t="shared" si="2"/>
        <v>6</v>
      </c>
      <c r="J20" s="81">
        <f t="shared" si="3"/>
        <v>123.75</v>
      </c>
      <c r="K20" s="81">
        <f t="shared" si="4"/>
        <v>13.75</v>
      </c>
      <c r="L20" s="51">
        <f t="shared" si="5"/>
        <v>18</v>
      </c>
      <c r="M20" s="52">
        <f>'منهجية تحليل المعطيات'!I19</f>
        <v>23.75</v>
      </c>
      <c r="N20" s="51">
        <f t="shared" si="6"/>
        <v>4</v>
      </c>
      <c r="O20" s="52">
        <f>'التدقيق المالي في البنوك'!I19</f>
        <v>26</v>
      </c>
      <c r="P20" s="51">
        <f t="shared" si="7"/>
        <v>5</v>
      </c>
      <c r="Q20" s="82">
        <f t="shared" si="8"/>
        <v>49.75</v>
      </c>
      <c r="R20" s="81">
        <f t="shared" si="9"/>
        <v>12.4375</v>
      </c>
      <c r="S20" s="51">
        <f t="shared" si="10"/>
        <v>9</v>
      </c>
      <c r="T20" s="52">
        <f>'تاريخ الأزمات البنكية'!I19</f>
        <v>10.5</v>
      </c>
      <c r="U20" s="51">
        <f t="shared" si="11"/>
        <v>2</v>
      </c>
      <c r="V20" s="82">
        <f t="shared" si="12"/>
        <v>10.5</v>
      </c>
      <c r="W20" s="81">
        <f t="shared" si="13"/>
        <v>10.5</v>
      </c>
      <c r="X20" s="51">
        <f t="shared" si="14"/>
        <v>2</v>
      </c>
      <c r="Y20" s="52">
        <f>'لغة أجنبية'!I19</f>
        <v>15</v>
      </c>
      <c r="Z20" s="51">
        <f t="shared" si="15"/>
        <v>1</v>
      </c>
      <c r="AA20" s="82">
        <f t="shared" si="16"/>
        <v>15</v>
      </c>
      <c r="AB20" s="81">
        <f t="shared" si="17"/>
        <v>15</v>
      </c>
      <c r="AC20" s="51">
        <f t="shared" si="18"/>
        <v>1</v>
      </c>
      <c r="AD20" s="83">
        <f t="shared" si="19"/>
        <v>13.266666666666667</v>
      </c>
      <c r="AE20" s="84">
        <f t="shared" si="20"/>
        <v>30</v>
      </c>
    </row>
    <row r="21" spans="1:31" ht="18" customHeight="1">
      <c r="A21" s="89">
        <f t="shared" si="21"/>
        <v>9</v>
      </c>
      <c r="B21" s="109" t="s">
        <v>64</v>
      </c>
      <c r="C21" s="110" t="s">
        <v>65</v>
      </c>
      <c r="D21" s="80">
        <f>'التحليل المالي'!I20</f>
        <v>43.5</v>
      </c>
      <c r="E21" s="51">
        <f t="shared" si="0"/>
        <v>6</v>
      </c>
      <c r="F21" s="52">
        <f>'إدارة المحاطر البنكية'!I20</f>
        <v>41.625</v>
      </c>
      <c r="G21" s="51">
        <f t="shared" si="1"/>
        <v>6</v>
      </c>
      <c r="H21" s="52">
        <f>'التحليل الائتماني'!I20</f>
        <v>36</v>
      </c>
      <c r="I21" s="51">
        <f t="shared" si="2"/>
        <v>6</v>
      </c>
      <c r="J21" s="81">
        <f t="shared" si="3"/>
        <v>121.125</v>
      </c>
      <c r="K21" s="81">
        <f t="shared" si="4"/>
        <v>13.458333333333334</v>
      </c>
      <c r="L21" s="51">
        <f t="shared" si="5"/>
        <v>18</v>
      </c>
      <c r="M21" s="52">
        <f>'منهجية تحليل المعطيات'!I20</f>
        <v>7.5</v>
      </c>
      <c r="N21" s="51">
        <f t="shared" si="6"/>
        <v>0</v>
      </c>
      <c r="O21" s="52">
        <f>'التدقيق المالي في البنوك'!I20</f>
        <v>21.5</v>
      </c>
      <c r="P21" s="51">
        <f t="shared" si="7"/>
        <v>5</v>
      </c>
      <c r="Q21" s="82">
        <f t="shared" si="8"/>
        <v>29</v>
      </c>
      <c r="R21" s="81">
        <f t="shared" si="9"/>
        <v>7.25</v>
      </c>
      <c r="S21" s="51">
        <f t="shared" si="10"/>
        <v>5</v>
      </c>
      <c r="T21" s="52">
        <f>'تاريخ الأزمات البنكية'!I20</f>
        <v>11</v>
      </c>
      <c r="U21" s="51">
        <f t="shared" si="11"/>
        <v>2</v>
      </c>
      <c r="V21" s="82">
        <f t="shared" si="12"/>
        <v>11</v>
      </c>
      <c r="W21" s="81">
        <f t="shared" si="13"/>
        <v>11</v>
      </c>
      <c r="X21" s="51">
        <f t="shared" si="14"/>
        <v>2</v>
      </c>
      <c r="Y21" s="52">
        <f>'لغة أجنبية'!I20</f>
        <v>12.5</v>
      </c>
      <c r="Z21" s="51">
        <f t="shared" si="15"/>
        <v>1</v>
      </c>
      <c r="AA21" s="82">
        <f t="shared" si="16"/>
        <v>12.5</v>
      </c>
      <c r="AB21" s="81">
        <f t="shared" si="17"/>
        <v>12.5</v>
      </c>
      <c r="AC21" s="51">
        <f t="shared" si="18"/>
        <v>1</v>
      </c>
      <c r="AD21" s="83">
        <f t="shared" si="19"/>
        <v>11.575</v>
      </c>
      <c r="AE21" s="84">
        <f t="shared" si="20"/>
        <v>30</v>
      </c>
    </row>
    <row r="22" spans="1:31" ht="18" customHeight="1">
      <c r="A22" s="89">
        <f t="shared" si="21"/>
        <v>10</v>
      </c>
      <c r="B22" s="109" t="s">
        <v>66</v>
      </c>
      <c r="C22" s="110" t="s">
        <v>63</v>
      </c>
      <c r="D22" s="80">
        <f>'التحليل المالي'!I21</f>
        <v>31.5</v>
      </c>
      <c r="E22" s="51">
        <f t="shared" si="0"/>
        <v>6</v>
      </c>
      <c r="F22" s="52">
        <f>'إدارة المحاطر البنكية'!I21</f>
        <v>32.625</v>
      </c>
      <c r="G22" s="51">
        <f t="shared" si="1"/>
        <v>6</v>
      </c>
      <c r="H22" s="52">
        <f>'التحليل الائتماني'!I21</f>
        <v>30</v>
      </c>
      <c r="I22" s="51">
        <f t="shared" si="2"/>
        <v>6</v>
      </c>
      <c r="J22" s="81">
        <f t="shared" si="3"/>
        <v>94.125</v>
      </c>
      <c r="K22" s="81">
        <f t="shared" si="4"/>
        <v>10.458333333333334</v>
      </c>
      <c r="L22" s="51">
        <f t="shared" si="5"/>
        <v>18</v>
      </c>
      <c r="M22" s="52">
        <f>'منهجية تحليل المعطيات'!I21</f>
        <v>20</v>
      </c>
      <c r="N22" s="51">
        <f t="shared" si="6"/>
        <v>4</v>
      </c>
      <c r="O22" s="52">
        <f>'التدقيق المالي في البنوك'!I21</f>
        <v>22.5</v>
      </c>
      <c r="P22" s="51">
        <f t="shared" si="7"/>
        <v>5</v>
      </c>
      <c r="Q22" s="82">
        <f t="shared" si="8"/>
        <v>42.5</v>
      </c>
      <c r="R22" s="81">
        <f t="shared" si="9"/>
        <v>10.625</v>
      </c>
      <c r="S22" s="51">
        <f t="shared" si="10"/>
        <v>9</v>
      </c>
      <c r="T22" s="52">
        <f>'تاريخ الأزمات البنكية'!I21</f>
        <v>6.5</v>
      </c>
      <c r="U22" s="51">
        <f t="shared" si="11"/>
        <v>0</v>
      </c>
      <c r="V22" s="82">
        <f t="shared" si="12"/>
        <v>6.5</v>
      </c>
      <c r="W22" s="81">
        <f t="shared" si="13"/>
        <v>6.5</v>
      </c>
      <c r="X22" s="51">
        <f t="shared" si="14"/>
        <v>0</v>
      </c>
      <c r="Y22" s="52">
        <f>'لغة أجنبية'!I21</f>
        <v>10.75</v>
      </c>
      <c r="Z22" s="51">
        <f t="shared" si="15"/>
        <v>1</v>
      </c>
      <c r="AA22" s="82">
        <f t="shared" si="16"/>
        <v>10.75</v>
      </c>
      <c r="AB22" s="81">
        <f t="shared" si="17"/>
        <v>10.75</v>
      </c>
      <c r="AC22" s="51">
        <f t="shared" si="18"/>
        <v>1</v>
      </c>
      <c r="AD22" s="83">
        <f t="shared" si="19"/>
        <v>10.258333333333333</v>
      </c>
      <c r="AE22" s="84">
        <f t="shared" si="20"/>
        <v>30</v>
      </c>
    </row>
    <row r="23" spans="1:31" ht="18" customHeight="1">
      <c r="A23" s="89">
        <f t="shared" si="21"/>
        <v>11</v>
      </c>
      <c r="B23" s="109" t="s">
        <v>67</v>
      </c>
      <c r="C23" s="110" t="s">
        <v>68</v>
      </c>
      <c r="D23" s="80">
        <f>'التحليل المالي'!I22</f>
        <v>31.5</v>
      </c>
      <c r="E23" s="51">
        <f t="shared" si="0"/>
        <v>6</v>
      </c>
      <c r="F23" s="52">
        <f>'إدارة المحاطر البنكية'!I22</f>
        <v>40.125</v>
      </c>
      <c r="G23" s="51">
        <f t="shared" si="1"/>
        <v>6</v>
      </c>
      <c r="H23" s="52">
        <f>'التحليل الائتماني'!I22</f>
        <v>45</v>
      </c>
      <c r="I23" s="51">
        <f t="shared" si="2"/>
        <v>6</v>
      </c>
      <c r="J23" s="81">
        <f t="shared" si="3"/>
        <v>116.625</v>
      </c>
      <c r="K23" s="81">
        <f t="shared" si="4"/>
        <v>12.958333333333334</v>
      </c>
      <c r="L23" s="51">
        <f t="shared" si="5"/>
        <v>18</v>
      </c>
      <c r="M23" s="52">
        <f>'منهجية تحليل المعطيات'!I22</f>
        <v>14</v>
      </c>
      <c r="N23" s="51">
        <f t="shared" si="6"/>
        <v>0</v>
      </c>
      <c r="O23" s="52">
        <f>'التدقيق المالي في البنوك'!I22</f>
        <v>20</v>
      </c>
      <c r="P23" s="51">
        <f t="shared" si="7"/>
        <v>5</v>
      </c>
      <c r="Q23" s="82">
        <f t="shared" si="8"/>
        <v>34</v>
      </c>
      <c r="R23" s="81">
        <f t="shared" si="9"/>
        <v>8.5</v>
      </c>
      <c r="S23" s="51">
        <f t="shared" si="10"/>
        <v>5</v>
      </c>
      <c r="T23" s="52">
        <f>'تاريخ الأزمات البنكية'!I22</f>
        <v>10.5</v>
      </c>
      <c r="U23" s="51">
        <f t="shared" si="11"/>
        <v>2</v>
      </c>
      <c r="V23" s="82">
        <f t="shared" si="12"/>
        <v>10.5</v>
      </c>
      <c r="W23" s="81">
        <f t="shared" si="13"/>
        <v>10.5</v>
      </c>
      <c r="X23" s="51">
        <f t="shared" si="14"/>
        <v>2</v>
      </c>
      <c r="Y23" s="52">
        <f>'لغة أجنبية'!I22</f>
        <v>10.75</v>
      </c>
      <c r="Z23" s="51">
        <f t="shared" si="15"/>
        <v>1</v>
      </c>
      <c r="AA23" s="82">
        <f t="shared" si="16"/>
        <v>10.75</v>
      </c>
      <c r="AB23" s="81">
        <f t="shared" si="17"/>
        <v>10.75</v>
      </c>
      <c r="AC23" s="51">
        <f t="shared" si="18"/>
        <v>1</v>
      </c>
      <c r="AD23" s="83">
        <f t="shared" si="19"/>
        <v>11.458333333333334</v>
      </c>
      <c r="AE23" s="84">
        <f t="shared" si="20"/>
        <v>30</v>
      </c>
    </row>
    <row r="24" spans="1:31" ht="18" customHeight="1">
      <c r="A24" s="89">
        <f t="shared" si="21"/>
        <v>12</v>
      </c>
      <c r="B24" s="109" t="s">
        <v>69</v>
      </c>
      <c r="C24" s="110" t="s">
        <v>70</v>
      </c>
      <c r="D24" s="80">
        <f>'التحليل المالي'!I23</f>
        <v>0</v>
      </c>
      <c r="E24" s="51">
        <f t="shared" si="0"/>
        <v>0</v>
      </c>
      <c r="F24" s="52">
        <f>'إدارة المحاطر البنكية'!I23</f>
        <v>0</v>
      </c>
      <c r="G24" s="51">
        <f t="shared" si="1"/>
        <v>0</v>
      </c>
      <c r="H24" s="52">
        <f>'التحليل الائتماني'!I23</f>
        <v>0</v>
      </c>
      <c r="I24" s="51">
        <f t="shared" si="2"/>
        <v>0</v>
      </c>
      <c r="J24" s="81">
        <f t="shared" si="3"/>
        <v>0</v>
      </c>
      <c r="K24" s="81">
        <f t="shared" si="4"/>
        <v>0</v>
      </c>
      <c r="L24" s="51">
        <f t="shared" si="5"/>
        <v>0</v>
      </c>
      <c r="M24" s="52">
        <f>'منهجية تحليل المعطيات'!I23</f>
        <v>0</v>
      </c>
      <c r="N24" s="51">
        <f t="shared" si="6"/>
        <v>0</v>
      </c>
      <c r="O24" s="52">
        <f>'التدقيق المالي في البنوك'!I23</f>
        <v>10</v>
      </c>
      <c r="P24" s="51">
        <f t="shared" si="7"/>
        <v>0</v>
      </c>
      <c r="Q24" s="82">
        <f t="shared" si="8"/>
        <v>10</v>
      </c>
      <c r="R24" s="81">
        <f t="shared" si="9"/>
        <v>2.5</v>
      </c>
      <c r="S24" s="51">
        <f t="shared" si="10"/>
        <v>0</v>
      </c>
      <c r="T24" s="52">
        <f>'تاريخ الأزمات البنكية'!I23</f>
        <v>0</v>
      </c>
      <c r="U24" s="51">
        <f t="shared" si="11"/>
        <v>0</v>
      </c>
      <c r="V24" s="82">
        <f t="shared" si="12"/>
        <v>0</v>
      </c>
      <c r="W24" s="81">
        <f t="shared" si="13"/>
        <v>0</v>
      </c>
      <c r="X24" s="51">
        <f t="shared" si="14"/>
        <v>0</v>
      </c>
      <c r="Y24" s="52">
        <f>'لغة أجنبية'!I23</f>
        <v>0</v>
      </c>
      <c r="Z24" s="51">
        <f t="shared" si="15"/>
        <v>0</v>
      </c>
      <c r="AA24" s="82">
        <f t="shared" si="16"/>
        <v>0</v>
      </c>
      <c r="AB24" s="81">
        <f t="shared" si="17"/>
        <v>0</v>
      </c>
      <c r="AC24" s="51">
        <f t="shared" si="18"/>
        <v>0</v>
      </c>
      <c r="AD24" s="83">
        <f t="shared" si="19"/>
        <v>0.6666666666666666</v>
      </c>
      <c r="AE24" s="84">
        <f t="shared" si="20"/>
        <v>0</v>
      </c>
    </row>
    <row r="25" spans="1:31" ht="18" customHeight="1">
      <c r="A25" s="89">
        <f t="shared" si="21"/>
        <v>13</v>
      </c>
      <c r="B25" s="109" t="s">
        <v>71</v>
      </c>
      <c r="C25" s="110" t="s">
        <v>65</v>
      </c>
      <c r="D25" s="80">
        <f>'التحليل المالي'!I24</f>
        <v>39.75</v>
      </c>
      <c r="E25" s="51">
        <f t="shared" si="0"/>
        <v>6</v>
      </c>
      <c r="F25" s="52">
        <f>'إدارة المحاطر البنكية'!I24</f>
        <v>42.375</v>
      </c>
      <c r="G25" s="51">
        <f t="shared" si="1"/>
        <v>6</v>
      </c>
      <c r="H25" s="52">
        <f>'التحليل الائتماني'!I24</f>
        <v>38.25</v>
      </c>
      <c r="I25" s="51">
        <f t="shared" si="2"/>
        <v>6</v>
      </c>
      <c r="J25" s="81">
        <f t="shared" si="3"/>
        <v>120.375</v>
      </c>
      <c r="K25" s="81">
        <f t="shared" si="4"/>
        <v>13.375</v>
      </c>
      <c r="L25" s="51">
        <f t="shared" si="5"/>
        <v>18</v>
      </c>
      <c r="M25" s="52">
        <f>'منهجية تحليل المعطيات'!I24</f>
        <v>8.5</v>
      </c>
      <c r="N25" s="51">
        <f t="shared" si="6"/>
        <v>0</v>
      </c>
      <c r="O25" s="52">
        <f>'التدقيق المالي في البنوك'!I24</f>
        <v>16</v>
      </c>
      <c r="P25" s="51">
        <f t="shared" si="7"/>
        <v>0</v>
      </c>
      <c r="Q25" s="82">
        <f t="shared" si="8"/>
        <v>24.5</v>
      </c>
      <c r="R25" s="81">
        <f t="shared" si="9"/>
        <v>6.125</v>
      </c>
      <c r="S25" s="51">
        <f t="shared" si="10"/>
        <v>0</v>
      </c>
      <c r="T25" s="52">
        <f>'تاريخ الأزمات البنكية'!I24</f>
        <v>11</v>
      </c>
      <c r="U25" s="51">
        <f t="shared" si="11"/>
        <v>2</v>
      </c>
      <c r="V25" s="82">
        <f t="shared" si="12"/>
        <v>11</v>
      </c>
      <c r="W25" s="81">
        <f t="shared" si="13"/>
        <v>11</v>
      </c>
      <c r="X25" s="51">
        <f t="shared" si="14"/>
        <v>2</v>
      </c>
      <c r="Y25" s="52">
        <f>'لغة أجنبية'!I24</f>
        <v>12</v>
      </c>
      <c r="Z25" s="51">
        <f t="shared" si="15"/>
        <v>1</v>
      </c>
      <c r="AA25" s="82">
        <f t="shared" si="16"/>
        <v>12</v>
      </c>
      <c r="AB25" s="81">
        <f t="shared" si="17"/>
        <v>12</v>
      </c>
      <c r="AC25" s="51">
        <f t="shared" si="18"/>
        <v>1</v>
      </c>
      <c r="AD25" s="83">
        <f t="shared" si="19"/>
        <v>11.191666666666666</v>
      </c>
      <c r="AE25" s="84">
        <f t="shared" si="20"/>
        <v>30</v>
      </c>
    </row>
    <row r="26" spans="1:31" s="21" customFormat="1" ht="18" customHeight="1">
      <c r="A26" s="89">
        <f t="shared" si="21"/>
        <v>14</v>
      </c>
      <c r="B26" s="109" t="s">
        <v>72</v>
      </c>
      <c r="C26" s="110" t="s">
        <v>61</v>
      </c>
      <c r="D26" s="80">
        <f>'التحليل المالي'!I25</f>
        <v>34.25</v>
      </c>
      <c r="E26" s="51">
        <f t="shared" si="0"/>
        <v>6</v>
      </c>
      <c r="F26" s="52">
        <f>'إدارة المحاطر البنكية'!I25</f>
        <v>38.25</v>
      </c>
      <c r="G26" s="51">
        <f t="shared" si="1"/>
        <v>6</v>
      </c>
      <c r="H26" s="52">
        <f>'التحليل الائتماني'!I25</f>
        <v>29.25</v>
      </c>
      <c r="I26" s="51">
        <f t="shared" si="2"/>
        <v>0</v>
      </c>
      <c r="J26" s="81">
        <f t="shared" si="3"/>
        <v>101.75</v>
      </c>
      <c r="K26" s="81">
        <f t="shared" si="4"/>
        <v>11.305555555555555</v>
      </c>
      <c r="L26" s="51">
        <f t="shared" si="5"/>
        <v>18</v>
      </c>
      <c r="M26" s="52">
        <f>'منهجية تحليل المعطيات'!I25</f>
        <v>9.25</v>
      </c>
      <c r="N26" s="51">
        <f t="shared" si="6"/>
        <v>0</v>
      </c>
      <c r="O26" s="52">
        <f>'التدقيق المالي في البنوك'!I25</f>
        <v>20</v>
      </c>
      <c r="P26" s="51">
        <f t="shared" si="7"/>
        <v>5</v>
      </c>
      <c r="Q26" s="82">
        <f t="shared" si="8"/>
        <v>29.25</v>
      </c>
      <c r="R26" s="81">
        <f t="shared" si="9"/>
        <v>7.3125</v>
      </c>
      <c r="S26" s="51">
        <f t="shared" si="10"/>
        <v>5</v>
      </c>
      <c r="T26" s="52">
        <f>'تاريخ الأزمات البنكية'!I25</f>
        <v>11.5</v>
      </c>
      <c r="U26" s="51">
        <f t="shared" si="11"/>
        <v>2</v>
      </c>
      <c r="V26" s="82">
        <f t="shared" si="12"/>
        <v>11.5</v>
      </c>
      <c r="W26" s="81">
        <f t="shared" si="13"/>
        <v>11.5</v>
      </c>
      <c r="X26" s="51">
        <f t="shared" si="14"/>
        <v>2</v>
      </c>
      <c r="Y26" s="52">
        <f>'لغة أجنبية'!I25</f>
        <v>9.5</v>
      </c>
      <c r="Z26" s="51">
        <f t="shared" si="15"/>
        <v>0</v>
      </c>
      <c r="AA26" s="82">
        <f t="shared" si="16"/>
        <v>9.5</v>
      </c>
      <c r="AB26" s="81">
        <f t="shared" si="17"/>
        <v>9.5</v>
      </c>
      <c r="AC26" s="51">
        <f t="shared" si="18"/>
        <v>0</v>
      </c>
      <c r="AD26" s="83">
        <f t="shared" si="19"/>
        <v>10.133333333333333</v>
      </c>
      <c r="AE26" s="84">
        <f t="shared" si="20"/>
        <v>30</v>
      </c>
    </row>
    <row r="27" spans="1:31" s="21" customFormat="1" ht="18" customHeight="1">
      <c r="A27" s="89">
        <f t="shared" si="21"/>
        <v>15</v>
      </c>
      <c r="B27" s="109" t="s">
        <v>73</v>
      </c>
      <c r="C27" s="110" t="s">
        <v>74</v>
      </c>
      <c r="D27" s="80">
        <f>'التحليل المالي'!I26</f>
        <v>35.25</v>
      </c>
      <c r="E27" s="51">
        <f t="shared" si="0"/>
        <v>6</v>
      </c>
      <c r="F27" s="52">
        <f>'إدارة المحاطر البنكية'!I26</f>
        <v>39</v>
      </c>
      <c r="G27" s="51">
        <f t="shared" si="1"/>
        <v>6</v>
      </c>
      <c r="H27" s="52">
        <f>'التحليل الائتماني'!I26</f>
        <v>28.5</v>
      </c>
      <c r="I27" s="51">
        <f t="shared" si="2"/>
        <v>0</v>
      </c>
      <c r="J27" s="81">
        <f t="shared" si="3"/>
        <v>102.75</v>
      </c>
      <c r="K27" s="81">
        <f t="shared" si="4"/>
        <v>11.416666666666666</v>
      </c>
      <c r="L27" s="51">
        <f t="shared" si="5"/>
        <v>18</v>
      </c>
      <c r="M27" s="52">
        <f>'منهجية تحليل المعطيات'!I26</f>
        <v>8.75</v>
      </c>
      <c r="N27" s="51">
        <f t="shared" si="6"/>
        <v>0</v>
      </c>
      <c r="O27" s="52">
        <f>'التدقيق المالي في البنوك'!I26</f>
        <v>20</v>
      </c>
      <c r="P27" s="51">
        <f t="shared" si="7"/>
        <v>5</v>
      </c>
      <c r="Q27" s="82">
        <f t="shared" si="8"/>
        <v>28.75</v>
      </c>
      <c r="R27" s="81">
        <f t="shared" si="9"/>
        <v>7.1875</v>
      </c>
      <c r="S27" s="51">
        <f t="shared" si="10"/>
        <v>5</v>
      </c>
      <c r="T27" s="52">
        <f>'تاريخ الأزمات البنكية'!I26</f>
        <v>10</v>
      </c>
      <c r="U27" s="51">
        <f t="shared" si="11"/>
        <v>2</v>
      </c>
      <c r="V27" s="82">
        <f t="shared" si="12"/>
        <v>10</v>
      </c>
      <c r="W27" s="81">
        <f t="shared" si="13"/>
        <v>10</v>
      </c>
      <c r="X27" s="51">
        <f t="shared" si="14"/>
        <v>2</v>
      </c>
      <c r="Y27" s="52">
        <f>'لغة أجنبية'!I26</f>
        <v>8.5</v>
      </c>
      <c r="Z27" s="51">
        <f t="shared" si="15"/>
        <v>0</v>
      </c>
      <c r="AA27" s="82">
        <f t="shared" si="16"/>
        <v>8.5</v>
      </c>
      <c r="AB27" s="81">
        <f t="shared" si="17"/>
        <v>8.5</v>
      </c>
      <c r="AC27" s="51">
        <f t="shared" si="18"/>
        <v>0</v>
      </c>
      <c r="AD27" s="83">
        <f t="shared" si="19"/>
        <v>10</v>
      </c>
      <c r="AE27" s="84">
        <f t="shared" si="20"/>
        <v>30</v>
      </c>
    </row>
    <row r="28" spans="1:31" s="21" customFormat="1" ht="18" customHeight="1">
      <c r="A28" s="89">
        <f t="shared" si="21"/>
        <v>16</v>
      </c>
      <c r="B28" s="109" t="s">
        <v>75</v>
      </c>
      <c r="C28" s="110" t="s">
        <v>76</v>
      </c>
      <c r="D28" s="80">
        <f>'التحليل المالي'!I27</f>
        <v>0</v>
      </c>
      <c r="E28" s="51">
        <f t="shared" si="0"/>
        <v>0</v>
      </c>
      <c r="F28" s="52">
        <f>'إدارة المحاطر البنكية'!I27</f>
        <v>0</v>
      </c>
      <c r="G28" s="51">
        <f t="shared" si="1"/>
        <v>0</v>
      </c>
      <c r="H28" s="52">
        <f>'التحليل الائتماني'!I27</f>
        <v>0</v>
      </c>
      <c r="I28" s="51">
        <f t="shared" si="2"/>
        <v>0</v>
      </c>
      <c r="J28" s="81">
        <f t="shared" si="3"/>
        <v>0</v>
      </c>
      <c r="K28" s="81">
        <f t="shared" si="4"/>
        <v>0</v>
      </c>
      <c r="L28" s="51">
        <f t="shared" si="5"/>
        <v>0</v>
      </c>
      <c r="M28" s="52">
        <f>'منهجية تحليل المعطيات'!I27</f>
        <v>0</v>
      </c>
      <c r="N28" s="51">
        <f t="shared" si="6"/>
        <v>0</v>
      </c>
      <c r="O28" s="52">
        <f>'التدقيق المالي في البنوك'!I27</f>
        <v>10</v>
      </c>
      <c r="P28" s="51">
        <f t="shared" si="7"/>
        <v>0</v>
      </c>
      <c r="Q28" s="82">
        <f t="shared" si="8"/>
        <v>10</v>
      </c>
      <c r="R28" s="81">
        <f t="shared" si="9"/>
        <v>2.5</v>
      </c>
      <c r="S28" s="51">
        <f t="shared" si="10"/>
        <v>0</v>
      </c>
      <c r="T28" s="52">
        <f>'تاريخ الأزمات البنكية'!I27</f>
        <v>0</v>
      </c>
      <c r="U28" s="51">
        <f t="shared" si="11"/>
        <v>0</v>
      </c>
      <c r="V28" s="82">
        <f t="shared" si="12"/>
        <v>0</v>
      </c>
      <c r="W28" s="81">
        <f t="shared" si="13"/>
        <v>0</v>
      </c>
      <c r="X28" s="51">
        <f t="shared" si="14"/>
        <v>0</v>
      </c>
      <c r="Y28" s="52">
        <f>'لغة أجنبية'!I27</f>
        <v>0</v>
      </c>
      <c r="Z28" s="51">
        <f t="shared" si="15"/>
        <v>0</v>
      </c>
      <c r="AA28" s="82">
        <f t="shared" si="16"/>
        <v>0</v>
      </c>
      <c r="AB28" s="81">
        <f t="shared" si="17"/>
        <v>0</v>
      </c>
      <c r="AC28" s="51">
        <f t="shared" si="18"/>
        <v>0</v>
      </c>
      <c r="AD28" s="83">
        <f t="shared" si="19"/>
        <v>0.6666666666666666</v>
      </c>
      <c r="AE28" s="84">
        <f t="shared" si="20"/>
        <v>0</v>
      </c>
    </row>
    <row r="29" spans="1:31" s="21" customFormat="1" ht="18" customHeight="1">
      <c r="A29" s="89">
        <f t="shared" si="21"/>
        <v>17</v>
      </c>
      <c r="B29" s="109" t="s">
        <v>77</v>
      </c>
      <c r="C29" s="110" t="s">
        <v>78</v>
      </c>
      <c r="D29" s="80">
        <f>'التحليل المالي'!I28</f>
        <v>39.4</v>
      </c>
      <c r="E29" s="51">
        <f t="shared" si="0"/>
        <v>6</v>
      </c>
      <c r="F29" s="52">
        <f>'إدارة المحاطر البنكية'!I28</f>
        <v>33.375</v>
      </c>
      <c r="G29" s="51">
        <f t="shared" si="1"/>
        <v>6</v>
      </c>
      <c r="H29" s="52">
        <f>'التحليل الائتماني'!I28</f>
        <v>24</v>
      </c>
      <c r="I29" s="51">
        <f t="shared" si="2"/>
        <v>0</v>
      </c>
      <c r="J29" s="81">
        <f t="shared" si="3"/>
        <v>96.775</v>
      </c>
      <c r="K29" s="81">
        <f t="shared" si="4"/>
        <v>10.752777777777778</v>
      </c>
      <c r="L29" s="51">
        <f t="shared" si="5"/>
        <v>18</v>
      </c>
      <c r="M29" s="52">
        <f>'منهجية تحليل المعطيات'!I28</f>
        <v>15</v>
      </c>
      <c r="N29" s="51">
        <f t="shared" si="6"/>
        <v>0</v>
      </c>
      <c r="O29" s="52">
        <f>'التدقيق المالي في البنوك'!I28</f>
        <v>16</v>
      </c>
      <c r="P29" s="51">
        <f t="shared" si="7"/>
        <v>0</v>
      </c>
      <c r="Q29" s="82">
        <f t="shared" si="8"/>
        <v>31</v>
      </c>
      <c r="R29" s="81">
        <f t="shared" si="9"/>
        <v>7.75</v>
      </c>
      <c r="S29" s="51">
        <f t="shared" si="10"/>
        <v>0</v>
      </c>
      <c r="T29" s="52">
        <f>'تاريخ الأزمات البنكية'!I28</f>
        <v>7</v>
      </c>
      <c r="U29" s="51">
        <f t="shared" si="11"/>
        <v>0</v>
      </c>
      <c r="V29" s="82">
        <f t="shared" si="12"/>
        <v>7</v>
      </c>
      <c r="W29" s="81">
        <f t="shared" si="13"/>
        <v>7</v>
      </c>
      <c r="X29" s="51">
        <f t="shared" si="14"/>
        <v>0</v>
      </c>
      <c r="Y29" s="52">
        <f>'لغة أجنبية'!I28</f>
        <v>15.25</v>
      </c>
      <c r="Z29" s="51">
        <f t="shared" si="15"/>
        <v>1</v>
      </c>
      <c r="AA29" s="82">
        <f t="shared" si="16"/>
        <v>15.25</v>
      </c>
      <c r="AB29" s="81">
        <f t="shared" si="17"/>
        <v>15.25</v>
      </c>
      <c r="AC29" s="51">
        <f t="shared" si="18"/>
        <v>1</v>
      </c>
      <c r="AD29" s="83">
        <f t="shared" si="19"/>
        <v>10.001666666666667</v>
      </c>
      <c r="AE29" s="84">
        <f t="shared" si="20"/>
        <v>30</v>
      </c>
    </row>
    <row r="30" spans="1:31" s="21" customFormat="1" ht="18" customHeight="1">
      <c r="A30" s="117">
        <f t="shared" si="21"/>
        <v>18</v>
      </c>
      <c r="B30" s="118" t="s">
        <v>79</v>
      </c>
      <c r="C30" s="119" t="s">
        <v>80</v>
      </c>
      <c r="D30" s="191" t="s">
        <v>160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3"/>
    </row>
    <row r="31" spans="1:31" s="21" customFormat="1" ht="18" customHeight="1">
      <c r="A31" s="89">
        <f t="shared" si="21"/>
        <v>19</v>
      </c>
      <c r="B31" s="109" t="s">
        <v>81</v>
      </c>
      <c r="C31" s="110" t="s">
        <v>53</v>
      </c>
      <c r="D31" s="80">
        <f>'التحليل المالي'!I30</f>
        <v>0</v>
      </c>
      <c r="E31" s="51">
        <f t="shared" si="0"/>
        <v>0</v>
      </c>
      <c r="F31" s="52">
        <f>'إدارة المحاطر البنكية'!I30</f>
        <v>0</v>
      </c>
      <c r="G31" s="51">
        <f t="shared" si="1"/>
        <v>0</v>
      </c>
      <c r="H31" s="52">
        <f>'التحليل الائتماني'!I30</f>
        <v>0</v>
      </c>
      <c r="I31" s="51">
        <f t="shared" si="2"/>
        <v>0</v>
      </c>
      <c r="J31" s="81">
        <f t="shared" si="3"/>
        <v>0</v>
      </c>
      <c r="K31" s="81">
        <f t="shared" si="4"/>
        <v>0</v>
      </c>
      <c r="L31" s="51">
        <f t="shared" si="5"/>
        <v>0</v>
      </c>
      <c r="M31" s="52">
        <f>'منهجية تحليل المعطيات'!I30</f>
        <v>0</v>
      </c>
      <c r="N31" s="51">
        <f t="shared" si="6"/>
        <v>0</v>
      </c>
      <c r="O31" s="52">
        <f>'التدقيق المالي في البنوك'!I30</f>
        <v>10</v>
      </c>
      <c r="P31" s="51">
        <f t="shared" si="7"/>
        <v>0</v>
      </c>
      <c r="Q31" s="82">
        <f t="shared" si="8"/>
        <v>10</v>
      </c>
      <c r="R31" s="81">
        <f t="shared" si="9"/>
        <v>2.5</v>
      </c>
      <c r="S31" s="51">
        <f t="shared" si="10"/>
        <v>0</v>
      </c>
      <c r="T31" s="52">
        <f>'تاريخ الأزمات البنكية'!I30</f>
        <v>0</v>
      </c>
      <c r="U31" s="51">
        <f t="shared" si="11"/>
        <v>0</v>
      </c>
      <c r="V31" s="82">
        <f t="shared" si="12"/>
        <v>0</v>
      </c>
      <c r="W31" s="81">
        <f t="shared" si="13"/>
        <v>0</v>
      </c>
      <c r="X31" s="51">
        <f t="shared" si="14"/>
        <v>0</v>
      </c>
      <c r="Y31" s="52">
        <f>'لغة أجنبية'!I30</f>
        <v>0</v>
      </c>
      <c r="Z31" s="51">
        <f t="shared" si="15"/>
        <v>0</v>
      </c>
      <c r="AA31" s="82">
        <f t="shared" si="16"/>
        <v>0</v>
      </c>
      <c r="AB31" s="81">
        <f t="shared" si="17"/>
        <v>0</v>
      </c>
      <c r="AC31" s="51">
        <f t="shared" si="18"/>
        <v>0</v>
      </c>
      <c r="AD31" s="83">
        <f t="shared" si="19"/>
        <v>0.6666666666666666</v>
      </c>
      <c r="AE31" s="84">
        <f t="shared" si="20"/>
        <v>0</v>
      </c>
    </row>
    <row r="32" spans="1:31" s="21" customFormat="1" ht="18" customHeight="1">
      <c r="A32" s="89">
        <f t="shared" si="21"/>
        <v>20</v>
      </c>
      <c r="B32" s="109" t="s">
        <v>82</v>
      </c>
      <c r="C32" s="110" t="s">
        <v>83</v>
      </c>
      <c r="D32" s="80">
        <f>'التحليل المالي'!I31</f>
        <v>38.25</v>
      </c>
      <c r="E32" s="51">
        <f t="shared" si="0"/>
        <v>6</v>
      </c>
      <c r="F32" s="52">
        <f>'إدارة المحاطر البنكية'!I31</f>
        <v>35.25</v>
      </c>
      <c r="G32" s="51">
        <f t="shared" si="1"/>
        <v>6</v>
      </c>
      <c r="H32" s="52">
        <f>'التحليل الائتماني'!I31</f>
        <v>24.75</v>
      </c>
      <c r="I32" s="51">
        <f t="shared" si="2"/>
        <v>0</v>
      </c>
      <c r="J32" s="81">
        <f t="shared" si="3"/>
        <v>98.25</v>
      </c>
      <c r="K32" s="81">
        <f t="shared" si="4"/>
        <v>10.916666666666666</v>
      </c>
      <c r="L32" s="51">
        <f t="shared" si="5"/>
        <v>18</v>
      </c>
      <c r="M32" s="52">
        <f>'منهجية تحليل المعطيات'!I31</f>
        <v>18</v>
      </c>
      <c r="N32" s="51">
        <f t="shared" si="6"/>
        <v>0</v>
      </c>
      <c r="O32" s="52">
        <f>'التدقيق المالي في البنوك'!I31</f>
        <v>17</v>
      </c>
      <c r="P32" s="51">
        <f t="shared" si="7"/>
        <v>0</v>
      </c>
      <c r="Q32" s="82">
        <f t="shared" si="8"/>
        <v>35</v>
      </c>
      <c r="R32" s="81">
        <f t="shared" si="9"/>
        <v>8.75</v>
      </c>
      <c r="S32" s="51">
        <f t="shared" si="10"/>
        <v>0</v>
      </c>
      <c r="T32" s="52">
        <f>'تاريخ الأزمات البنكية'!I31</f>
        <v>12.5</v>
      </c>
      <c r="U32" s="51">
        <f t="shared" si="11"/>
        <v>2</v>
      </c>
      <c r="V32" s="82">
        <f t="shared" si="12"/>
        <v>12.5</v>
      </c>
      <c r="W32" s="81">
        <f t="shared" si="13"/>
        <v>12.5</v>
      </c>
      <c r="X32" s="51">
        <f t="shared" si="14"/>
        <v>2</v>
      </c>
      <c r="Y32" s="52">
        <f>'لغة أجنبية'!I31</f>
        <v>13</v>
      </c>
      <c r="Z32" s="51">
        <f t="shared" si="15"/>
        <v>1</v>
      </c>
      <c r="AA32" s="82">
        <f t="shared" si="16"/>
        <v>13</v>
      </c>
      <c r="AB32" s="81">
        <f t="shared" si="17"/>
        <v>13</v>
      </c>
      <c r="AC32" s="51">
        <f t="shared" si="18"/>
        <v>1</v>
      </c>
      <c r="AD32" s="83">
        <f t="shared" si="19"/>
        <v>10.583333333333334</v>
      </c>
      <c r="AE32" s="84">
        <f t="shared" si="20"/>
        <v>30</v>
      </c>
    </row>
    <row r="33" spans="1:31" s="21" customFormat="1" ht="18" customHeight="1">
      <c r="A33" s="89">
        <f t="shared" si="21"/>
        <v>21</v>
      </c>
      <c r="B33" s="109" t="s">
        <v>84</v>
      </c>
      <c r="C33" s="110" t="s">
        <v>85</v>
      </c>
      <c r="D33" s="80">
        <f>'التحليل المالي'!I32</f>
        <v>24</v>
      </c>
      <c r="E33" s="51">
        <f t="shared" si="0"/>
        <v>0</v>
      </c>
      <c r="F33" s="52">
        <f>'إدارة المحاطر البنكية'!I32</f>
        <v>32.625</v>
      </c>
      <c r="G33" s="51">
        <f t="shared" si="1"/>
        <v>6</v>
      </c>
      <c r="H33" s="52">
        <f>'التحليل الائتماني'!I32</f>
        <v>30.375</v>
      </c>
      <c r="I33" s="51">
        <f t="shared" si="2"/>
        <v>6</v>
      </c>
      <c r="J33" s="81">
        <f t="shared" si="3"/>
        <v>87</v>
      </c>
      <c r="K33" s="81">
        <f t="shared" si="4"/>
        <v>9.666666666666666</v>
      </c>
      <c r="L33" s="51">
        <f t="shared" si="5"/>
        <v>12</v>
      </c>
      <c r="M33" s="52">
        <f>'منهجية تحليل المعطيات'!I32</f>
        <v>10.5</v>
      </c>
      <c r="N33" s="51">
        <f t="shared" si="6"/>
        <v>0</v>
      </c>
      <c r="O33" s="52">
        <f>'التدقيق المالي في البنوك'!I32</f>
        <v>16.5</v>
      </c>
      <c r="P33" s="51">
        <f t="shared" si="7"/>
        <v>0</v>
      </c>
      <c r="Q33" s="82">
        <f t="shared" si="8"/>
        <v>27</v>
      </c>
      <c r="R33" s="81">
        <f t="shared" si="9"/>
        <v>6.75</v>
      </c>
      <c r="S33" s="51">
        <f t="shared" si="10"/>
        <v>0</v>
      </c>
      <c r="T33" s="52">
        <f>'تاريخ الأزمات البنكية'!I32</f>
        <v>7.5</v>
      </c>
      <c r="U33" s="51">
        <f t="shared" si="11"/>
        <v>0</v>
      </c>
      <c r="V33" s="82">
        <f t="shared" si="12"/>
        <v>7.5</v>
      </c>
      <c r="W33" s="81">
        <f t="shared" si="13"/>
        <v>7.5</v>
      </c>
      <c r="X33" s="51">
        <f t="shared" si="14"/>
        <v>0</v>
      </c>
      <c r="Y33" s="52">
        <f>'لغة أجنبية'!I32</f>
        <v>8.25</v>
      </c>
      <c r="Z33" s="51">
        <f t="shared" si="15"/>
        <v>0</v>
      </c>
      <c r="AA33" s="82">
        <f t="shared" si="16"/>
        <v>8.25</v>
      </c>
      <c r="AB33" s="81">
        <f t="shared" si="17"/>
        <v>8.25</v>
      </c>
      <c r="AC33" s="51">
        <f t="shared" si="18"/>
        <v>0</v>
      </c>
      <c r="AD33" s="83">
        <f t="shared" si="19"/>
        <v>8.65</v>
      </c>
      <c r="AE33" s="84">
        <f t="shared" si="20"/>
        <v>12</v>
      </c>
    </row>
    <row r="34" spans="1:31" s="21" customFormat="1" ht="18" customHeight="1">
      <c r="A34" s="89">
        <f t="shared" si="21"/>
        <v>22</v>
      </c>
      <c r="B34" s="109" t="s">
        <v>86</v>
      </c>
      <c r="C34" s="110" t="s">
        <v>63</v>
      </c>
      <c r="D34" s="80">
        <f>'التحليل المالي'!I33</f>
        <v>42</v>
      </c>
      <c r="E34" s="51">
        <f t="shared" si="0"/>
        <v>6</v>
      </c>
      <c r="F34" s="52">
        <f>'إدارة المحاطر البنكية'!I33</f>
        <v>42.75</v>
      </c>
      <c r="G34" s="51">
        <f t="shared" si="1"/>
        <v>6</v>
      </c>
      <c r="H34" s="52">
        <f>'التحليل الائتماني'!I33</f>
        <v>41.625</v>
      </c>
      <c r="I34" s="51">
        <f t="shared" si="2"/>
        <v>6</v>
      </c>
      <c r="J34" s="81">
        <f t="shared" si="3"/>
        <v>126.375</v>
      </c>
      <c r="K34" s="81">
        <f t="shared" si="4"/>
        <v>14.041666666666666</v>
      </c>
      <c r="L34" s="51">
        <f t="shared" si="5"/>
        <v>18</v>
      </c>
      <c r="M34" s="52">
        <f>'منهجية تحليل المعطيات'!I33</f>
        <v>23</v>
      </c>
      <c r="N34" s="51">
        <f t="shared" si="6"/>
        <v>4</v>
      </c>
      <c r="O34" s="52">
        <f>'التدقيق المالي في البنوك'!I33</f>
        <v>15</v>
      </c>
      <c r="P34" s="51">
        <f t="shared" si="7"/>
        <v>0</v>
      </c>
      <c r="Q34" s="82">
        <f t="shared" si="8"/>
        <v>38</v>
      </c>
      <c r="R34" s="81">
        <f t="shared" si="9"/>
        <v>9.5</v>
      </c>
      <c r="S34" s="51">
        <f t="shared" si="10"/>
        <v>4</v>
      </c>
      <c r="T34" s="52">
        <f>'تاريخ الأزمات البنكية'!I33</f>
        <v>14</v>
      </c>
      <c r="U34" s="51">
        <f t="shared" si="11"/>
        <v>2</v>
      </c>
      <c r="V34" s="82">
        <f t="shared" si="12"/>
        <v>14</v>
      </c>
      <c r="W34" s="81">
        <f t="shared" si="13"/>
        <v>14</v>
      </c>
      <c r="X34" s="51">
        <f t="shared" si="14"/>
        <v>2</v>
      </c>
      <c r="Y34" s="52">
        <f>'لغة أجنبية'!I33</f>
        <v>12.5</v>
      </c>
      <c r="Z34" s="51">
        <f t="shared" si="15"/>
        <v>1</v>
      </c>
      <c r="AA34" s="82">
        <f t="shared" si="16"/>
        <v>12.5</v>
      </c>
      <c r="AB34" s="81">
        <f t="shared" si="17"/>
        <v>12.5</v>
      </c>
      <c r="AC34" s="51">
        <f t="shared" si="18"/>
        <v>1</v>
      </c>
      <c r="AD34" s="83">
        <f t="shared" si="19"/>
        <v>12.725</v>
      </c>
      <c r="AE34" s="84">
        <f t="shared" si="20"/>
        <v>30</v>
      </c>
    </row>
    <row r="35" spans="1:31" s="21" customFormat="1" ht="18" customHeight="1">
      <c r="A35" s="89">
        <f t="shared" si="21"/>
        <v>23</v>
      </c>
      <c r="B35" s="109" t="s">
        <v>87</v>
      </c>
      <c r="C35" s="110" t="s">
        <v>88</v>
      </c>
      <c r="D35" s="80">
        <f>'التحليل المالي'!I34</f>
        <v>0</v>
      </c>
      <c r="E35" s="51">
        <f t="shared" si="0"/>
        <v>0</v>
      </c>
      <c r="F35" s="52">
        <f>'إدارة المحاطر البنكية'!I34</f>
        <v>15</v>
      </c>
      <c r="G35" s="51">
        <f t="shared" si="1"/>
        <v>0</v>
      </c>
      <c r="H35" s="52">
        <f>'التحليل الائتماني'!I34</f>
        <v>12</v>
      </c>
      <c r="I35" s="51">
        <f t="shared" si="2"/>
        <v>0</v>
      </c>
      <c r="J35" s="81">
        <f t="shared" si="3"/>
        <v>27</v>
      </c>
      <c r="K35" s="81">
        <f t="shared" si="4"/>
        <v>3</v>
      </c>
      <c r="L35" s="51">
        <f t="shared" si="5"/>
        <v>0</v>
      </c>
      <c r="M35" s="52">
        <f>'منهجية تحليل المعطيات'!I34</f>
        <v>5</v>
      </c>
      <c r="N35" s="51">
        <f t="shared" si="6"/>
        <v>0</v>
      </c>
      <c r="O35" s="52">
        <f>'التدقيق المالي في البنوك'!I34</f>
        <v>10</v>
      </c>
      <c r="P35" s="51">
        <f t="shared" si="7"/>
        <v>0</v>
      </c>
      <c r="Q35" s="82">
        <f t="shared" si="8"/>
        <v>15</v>
      </c>
      <c r="R35" s="81">
        <f t="shared" si="9"/>
        <v>3.75</v>
      </c>
      <c r="S35" s="51">
        <f t="shared" si="10"/>
        <v>0</v>
      </c>
      <c r="T35" s="52">
        <f>'تاريخ الأزمات البنكية'!I34</f>
        <v>8.5</v>
      </c>
      <c r="U35" s="51">
        <f t="shared" si="11"/>
        <v>0</v>
      </c>
      <c r="V35" s="82">
        <f t="shared" si="12"/>
        <v>8.5</v>
      </c>
      <c r="W35" s="81">
        <f t="shared" si="13"/>
        <v>8.5</v>
      </c>
      <c r="X35" s="51">
        <f t="shared" si="14"/>
        <v>0</v>
      </c>
      <c r="Y35" s="52">
        <f>'لغة أجنبية'!I34</f>
        <v>7</v>
      </c>
      <c r="Z35" s="51">
        <f t="shared" si="15"/>
        <v>0</v>
      </c>
      <c r="AA35" s="82">
        <f t="shared" si="16"/>
        <v>7</v>
      </c>
      <c r="AB35" s="81">
        <f t="shared" si="17"/>
        <v>7</v>
      </c>
      <c r="AC35" s="51">
        <f t="shared" si="18"/>
        <v>0</v>
      </c>
      <c r="AD35" s="83">
        <f t="shared" si="19"/>
        <v>3.8333333333333335</v>
      </c>
      <c r="AE35" s="84">
        <f t="shared" si="20"/>
        <v>0</v>
      </c>
    </row>
    <row r="36" spans="1:31" s="21" customFormat="1" ht="18" customHeight="1">
      <c r="A36" s="89">
        <f t="shared" si="21"/>
        <v>24</v>
      </c>
      <c r="B36" s="109" t="s">
        <v>89</v>
      </c>
      <c r="C36" s="110" t="s">
        <v>90</v>
      </c>
      <c r="D36" s="80">
        <f>'التحليل المالي'!I35</f>
        <v>24</v>
      </c>
      <c r="E36" s="51">
        <f t="shared" si="0"/>
        <v>0</v>
      </c>
      <c r="F36" s="52">
        <f>'إدارة المحاطر البنكية'!I35</f>
        <v>24</v>
      </c>
      <c r="G36" s="51">
        <f t="shared" si="1"/>
        <v>0</v>
      </c>
      <c r="H36" s="52">
        <f>'التحليل الائتماني'!I35</f>
        <v>17.25</v>
      </c>
      <c r="I36" s="51">
        <f t="shared" si="2"/>
        <v>0</v>
      </c>
      <c r="J36" s="81">
        <f t="shared" si="3"/>
        <v>65.25</v>
      </c>
      <c r="K36" s="81">
        <f t="shared" si="4"/>
        <v>7.25</v>
      </c>
      <c r="L36" s="51">
        <f t="shared" si="5"/>
        <v>0</v>
      </c>
      <c r="M36" s="52">
        <f>'منهجية تحليل المعطيات'!I35</f>
        <v>6.5</v>
      </c>
      <c r="N36" s="51">
        <f t="shared" si="6"/>
        <v>0</v>
      </c>
      <c r="O36" s="52">
        <f>'التدقيق المالي في البنوك'!I35</f>
        <v>20</v>
      </c>
      <c r="P36" s="51">
        <f t="shared" si="7"/>
        <v>5</v>
      </c>
      <c r="Q36" s="82">
        <f t="shared" si="8"/>
        <v>26.5</v>
      </c>
      <c r="R36" s="81">
        <f t="shared" si="9"/>
        <v>6.625</v>
      </c>
      <c r="S36" s="51">
        <f t="shared" si="10"/>
        <v>5</v>
      </c>
      <c r="T36" s="52">
        <f>'تاريخ الأزمات البنكية'!I35</f>
        <v>7.5</v>
      </c>
      <c r="U36" s="51">
        <f t="shared" si="11"/>
        <v>0</v>
      </c>
      <c r="V36" s="82">
        <f t="shared" si="12"/>
        <v>7.5</v>
      </c>
      <c r="W36" s="81">
        <f t="shared" si="13"/>
        <v>7.5</v>
      </c>
      <c r="X36" s="51">
        <f t="shared" si="14"/>
        <v>0</v>
      </c>
      <c r="Y36" s="52">
        <f>'لغة أجنبية'!I35</f>
        <v>12.5</v>
      </c>
      <c r="Z36" s="51">
        <f t="shared" si="15"/>
        <v>1</v>
      </c>
      <c r="AA36" s="82">
        <f t="shared" si="16"/>
        <v>12.5</v>
      </c>
      <c r="AB36" s="81">
        <f t="shared" si="17"/>
        <v>12.5</v>
      </c>
      <c r="AC36" s="51">
        <f t="shared" si="18"/>
        <v>1</v>
      </c>
      <c r="AD36" s="83">
        <f t="shared" si="19"/>
        <v>7.45</v>
      </c>
      <c r="AE36" s="84">
        <f t="shared" si="20"/>
        <v>6</v>
      </c>
    </row>
    <row r="37" spans="1:31" s="21" customFormat="1" ht="18" customHeight="1">
      <c r="A37" s="89">
        <f t="shared" si="21"/>
        <v>25</v>
      </c>
      <c r="B37" s="109" t="s">
        <v>91</v>
      </c>
      <c r="C37" s="110" t="s">
        <v>92</v>
      </c>
      <c r="D37" s="80">
        <f>'التحليل المالي'!I36</f>
        <v>34.5</v>
      </c>
      <c r="E37" s="51">
        <f t="shared" si="0"/>
        <v>6</v>
      </c>
      <c r="F37" s="52">
        <f>'إدارة المحاطر البنكية'!I36</f>
        <v>27</v>
      </c>
      <c r="G37" s="51">
        <f t="shared" si="1"/>
        <v>0</v>
      </c>
      <c r="H37" s="52">
        <f>'التحليل الائتماني'!I36</f>
        <v>19.5</v>
      </c>
      <c r="I37" s="51">
        <f t="shared" si="2"/>
        <v>0</v>
      </c>
      <c r="J37" s="81">
        <f t="shared" si="3"/>
        <v>81</v>
      </c>
      <c r="K37" s="81">
        <f t="shared" si="4"/>
        <v>9</v>
      </c>
      <c r="L37" s="51">
        <f t="shared" si="5"/>
        <v>6</v>
      </c>
      <c r="M37" s="52">
        <f>'منهجية تحليل المعطيات'!I36</f>
        <v>16.5</v>
      </c>
      <c r="N37" s="51">
        <f t="shared" si="6"/>
        <v>0</v>
      </c>
      <c r="O37" s="52">
        <f>'التدقيق المالي في البنوك'!I36</f>
        <v>17</v>
      </c>
      <c r="P37" s="51">
        <f t="shared" si="7"/>
        <v>0</v>
      </c>
      <c r="Q37" s="82">
        <f t="shared" si="8"/>
        <v>33.5</v>
      </c>
      <c r="R37" s="81">
        <f t="shared" si="9"/>
        <v>8.375</v>
      </c>
      <c r="S37" s="51">
        <f t="shared" si="10"/>
        <v>0</v>
      </c>
      <c r="T37" s="52">
        <f>'تاريخ الأزمات البنكية'!I36</f>
        <v>10.5</v>
      </c>
      <c r="U37" s="51">
        <f t="shared" si="11"/>
        <v>2</v>
      </c>
      <c r="V37" s="82">
        <f t="shared" si="12"/>
        <v>10.5</v>
      </c>
      <c r="W37" s="81">
        <f t="shared" si="13"/>
        <v>10.5</v>
      </c>
      <c r="X37" s="51">
        <f t="shared" si="14"/>
        <v>2</v>
      </c>
      <c r="Y37" s="52">
        <f>'لغة أجنبية'!I36</f>
        <v>8.5</v>
      </c>
      <c r="Z37" s="51">
        <f t="shared" si="15"/>
        <v>0</v>
      </c>
      <c r="AA37" s="82">
        <f t="shared" si="16"/>
        <v>8.5</v>
      </c>
      <c r="AB37" s="81">
        <f t="shared" si="17"/>
        <v>8.5</v>
      </c>
      <c r="AC37" s="51">
        <f t="shared" si="18"/>
        <v>0</v>
      </c>
      <c r="AD37" s="83">
        <f t="shared" si="19"/>
        <v>8.9</v>
      </c>
      <c r="AE37" s="84">
        <f t="shared" si="20"/>
        <v>8</v>
      </c>
    </row>
    <row r="38" spans="1:31" ht="18" customHeight="1">
      <c r="A38" s="89">
        <f t="shared" si="21"/>
        <v>26</v>
      </c>
      <c r="B38" s="109" t="s">
        <v>93</v>
      </c>
      <c r="C38" s="110" t="s">
        <v>94</v>
      </c>
      <c r="D38" s="80">
        <f>'التحليل المالي'!I37</f>
        <v>39</v>
      </c>
      <c r="E38" s="51">
        <f t="shared" si="0"/>
        <v>6</v>
      </c>
      <c r="F38" s="52">
        <f>'إدارة المحاطر البنكية'!I37</f>
        <v>39.75</v>
      </c>
      <c r="G38" s="51">
        <f t="shared" si="1"/>
        <v>6</v>
      </c>
      <c r="H38" s="52">
        <f>'التحليل الائتماني'!I37</f>
        <v>46.125</v>
      </c>
      <c r="I38" s="51">
        <f t="shared" si="2"/>
        <v>6</v>
      </c>
      <c r="J38" s="81">
        <f t="shared" si="3"/>
        <v>124.875</v>
      </c>
      <c r="K38" s="81">
        <f t="shared" si="4"/>
        <v>13.875</v>
      </c>
      <c r="L38" s="51">
        <f t="shared" si="5"/>
        <v>18</v>
      </c>
      <c r="M38" s="52">
        <f>'منهجية تحليل المعطيات'!I37</f>
        <v>17</v>
      </c>
      <c r="N38" s="51">
        <f t="shared" si="6"/>
        <v>0</v>
      </c>
      <c r="O38" s="52">
        <f>'التدقيق المالي في البنوك'!I37</f>
        <v>18</v>
      </c>
      <c r="P38" s="51">
        <f t="shared" si="7"/>
        <v>0</v>
      </c>
      <c r="Q38" s="82">
        <f t="shared" si="8"/>
        <v>35</v>
      </c>
      <c r="R38" s="81">
        <f t="shared" si="9"/>
        <v>8.75</v>
      </c>
      <c r="S38" s="51">
        <f t="shared" si="10"/>
        <v>0</v>
      </c>
      <c r="T38" s="52">
        <f>'تاريخ الأزمات البنكية'!I37</f>
        <v>12</v>
      </c>
      <c r="U38" s="51">
        <f t="shared" si="11"/>
        <v>2</v>
      </c>
      <c r="V38" s="82">
        <f t="shared" si="12"/>
        <v>12</v>
      </c>
      <c r="W38" s="81">
        <f t="shared" si="13"/>
        <v>12</v>
      </c>
      <c r="X38" s="51">
        <f t="shared" si="14"/>
        <v>2</v>
      </c>
      <c r="Y38" s="52">
        <f>'لغة أجنبية'!I37</f>
        <v>13</v>
      </c>
      <c r="Z38" s="51">
        <f t="shared" si="15"/>
        <v>1</v>
      </c>
      <c r="AA38" s="82">
        <f t="shared" si="16"/>
        <v>13</v>
      </c>
      <c r="AB38" s="81">
        <f t="shared" si="17"/>
        <v>13</v>
      </c>
      <c r="AC38" s="51">
        <f t="shared" si="18"/>
        <v>1</v>
      </c>
      <c r="AD38" s="83">
        <f t="shared" si="19"/>
        <v>12.325</v>
      </c>
      <c r="AE38" s="84">
        <f t="shared" si="20"/>
        <v>30</v>
      </c>
    </row>
    <row r="39" spans="1:31" s="21" customFormat="1" ht="18" customHeight="1">
      <c r="A39" s="89">
        <f t="shared" si="21"/>
        <v>27</v>
      </c>
      <c r="B39" s="109" t="s">
        <v>95</v>
      </c>
      <c r="C39" s="110" t="s">
        <v>63</v>
      </c>
      <c r="D39" s="80">
        <f>'التحليل المالي'!I38</f>
        <v>27</v>
      </c>
      <c r="E39" s="51">
        <f t="shared" si="0"/>
        <v>0</v>
      </c>
      <c r="F39" s="52">
        <f>'إدارة المحاطر البنكية'!I38</f>
        <v>35.625</v>
      </c>
      <c r="G39" s="51">
        <f t="shared" si="1"/>
        <v>6</v>
      </c>
      <c r="H39" s="52">
        <f>'التحليل الائتماني'!I38</f>
        <v>38.25</v>
      </c>
      <c r="I39" s="51">
        <f t="shared" si="2"/>
        <v>6</v>
      </c>
      <c r="J39" s="81">
        <f t="shared" si="3"/>
        <v>100.875</v>
      </c>
      <c r="K39" s="81">
        <f t="shared" si="4"/>
        <v>11.208333333333334</v>
      </c>
      <c r="L39" s="51">
        <f t="shared" si="5"/>
        <v>18</v>
      </c>
      <c r="M39" s="52">
        <f>'منهجية تحليل المعطيات'!I38</f>
        <v>18</v>
      </c>
      <c r="N39" s="51">
        <f t="shared" si="6"/>
        <v>0</v>
      </c>
      <c r="O39" s="52">
        <f>'التدقيق المالي في البنوك'!I38</f>
        <v>18</v>
      </c>
      <c r="P39" s="51">
        <f t="shared" si="7"/>
        <v>0</v>
      </c>
      <c r="Q39" s="82">
        <f t="shared" si="8"/>
        <v>36</v>
      </c>
      <c r="R39" s="81">
        <f t="shared" si="9"/>
        <v>9</v>
      </c>
      <c r="S39" s="51">
        <f t="shared" si="10"/>
        <v>0</v>
      </c>
      <c r="T39" s="52">
        <f>'تاريخ الأزمات البنكية'!I38</f>
        <v>8.5</v>
      </c>
      <c r="U39" s="51">
        <f t="shared" si="11"/>
        <v>0</v>
      </c>
      <c r="V39" s="82">
        <f t="shared" si="12"/>
        <v>8.5</v>
      </c>
      <c r="W39" s="81">
        <f t="shared" si="13"/>
        <v>8.5</v>
      </c>
      <c r="X39" s="51">
        <f t="shared" si="14"/>
        <v>0</v>
      </c>
      <c r="Y39" s="52">
        <f>'لغة أجنبية'!I38</f>
        <v>10.25</v>
      </c>
      <c r="Z39" s="51">
        <f t="shared" si="15"/>
        <v>1</v>
      </c>
      <c r="AA39" s="82">
        <f t="shared" si="16"/>
        <v>10.25</v>
      </c>
      <c r="AB39" s="81">
        <f t="shared" si="17"/>
        <v>10.25</v>
      </c>
      <c r="AC39" s="51">
        <f t="shared" si="18"/>
        <v>1</v>
      </c>
      <c r="AD39" s="83">
        <f t="shared" si="19"/>
        <v>10.375</v>
      </c>
      <c r="AE39" s="84">
        <f t="shared" si="20"/>
        <v>30</v>
      </c>
    </row>
    <row r="40" spans="1:89" ht="18" customHeight="1">
      <c r="A40" s="89">
        <f t="shared" si="21"/>
        <v>28</v>
      </c>
      <c r="B40" s="109" t="s">
        <v>96</v>
      </c>
      <c r="C40" s="110" t="s">
        <v>97</v>
      </c>
      <c r="D40" s="80">
        <f>'التحليل المالي'!I39</f>
        <v>33</v>
      </c>
      <c r="E40" s="51">
        <f t="shared" si="0"/>
        <v>6</v>
      </c>
      <c r="F40" s="52">
        <f>'إدارة المحاطر البنكية'!I39</f>
        <v>27</v>
      </c>
      <c r="G40" s="51">
        <f t="shared" si="1"/>
        <v>0</v>
      </c>
      <c r="H40" s="52">
        <f>'التحليل الائتماني'!I39</f>
        <v>30</v>
      </c>
      <c r="I40" s="51">
        <f t="shared" si="2"/>
        <v>6</v>
      </c>
      <c r="J40" s="81">
        <f t="shared" si="3"/>
        <v>90</v>
      </c>
      <c r="K40" s="81">
        <f t="shared" si="4"/>
        <v>10</v>
      </c>
      <c r="L40" s="51">
        <f t="shared" si="5"/>
        <v>18</v>
      </c>
      <c r="M40" s="52">
        <f>'منهجية تحليل المعطيات'!I39</f>
        <v>10.5</v>
      </c>
      <c r="N40" s="51">
        <f t="shared" si="6"/>
        <v>0</v>
      </c>
      <c r="O40" s="52">
        <f>'التدقيق المالي في البنوك'!I39</f>
        <v>17</v>
      </c>
      <c r="P40" s="51">
        <f t="shared" si="7"/>
        <v>0</v>
      </c>
      <c r="Q40" s="82">
        <f t="shared" si="8"/>
        <v>27.5</v>
      </c>
      <c r="R40" s="81">
        <f t="shared" si="9"/>
        <v>6.875</v>
      </c>
      <c r="S40" s="51">
        <f t="shared" si="10"/>
        <v>0</v>
      </c>
      <c r="T40" s="52">
        <f>'تاريخ الأزمات البنكية'!I39</f>
        <v>4.5</v>
      </c>
      <c r="U40" s="51">
        <f t="shared" si="11"/>
        <v>0</v>
      </c>
      <c r="V40" s="82">
        <f t="shared" si="12"/>
        <v>4.5</v>
      </c>
      <c r="W40" s="81">
        <f t="shared" si="13"/>
        <v>4.5</v>
      </c>
      <c r="X40" s="51">
        <f t="shared" si="14"/>
        <v>0</v>
      </c>
      <c r="Y40" s="52">
        <f>'لغة أجنبية'!I39</f>
        <v>9.25</v>
      </c>
      <c r="Z40" s="51">
        <f t="shared" si="15"/>
        <v>0</v>
      </c>
      <c r="AA40" s="82">
        <f t="shared" si="16"/>
        <v>9.25</v>
      </c>
      <c r="AB40" s="81">
        <f t="shared" si="17"/>
        <v>9.25</v>
      </c>
      <c r="AC40" s="51">
        <f t="shared" si="18"/>
        <v>0</v>
      </c>
      <c r="AD40" s="83">
        <f t="shared" si="19"/>
        <v>8.75</v>
      </c>
      <c r="AE40" s="84">
        <f t="shared" si="20"/>
        <v>18</v>
      </c>
      <c r="AF40" s="85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</row>
    <row r="41" spans="1:89" s="16" customFormat="1" ht="18" customHeight="1">
      <c r="A41" s="89">
        <f t="shared" si="21"/>
        <v>29</v>
      </c>
      <c r="B41" s="109" t="s">
        <v>98</v>
      </c>
      <c r="C41" s="110" t="s">
        <v>99</v>
      </c>
      <c r="D41" s="80">
        <f>'التحليل المالي'!I40</f>
        <v>31.5</v>
      </c>
      <c r="E41" s="51">
        <f t="shared" si="0"/>
        <v>6</v>
      </c>
      <c r="F41" s="52">
        <f>'إدارة المحاطر البنكية'!I40</f>
        <v>25.125</v>
      </c>
      <c r="G41" s="51">
        <f t="shared" si="1"/>
        <v>0</v>
      </c>
      <c r="H41" s="52">
        <f>'التحليل الائتماني'!I40</f>
        <v>14.25</v>
      </c>
      <c r="I41" s="51">
        <f t="shared" si="2"/>
        <v>0</v>
      </c>
      <c r="J41" s="81">
        <f t="shared" si="3"/>
        <v>70.875</v>
      </c>
      <c r="K41" s="81">
        <f t="shared" si="4"/>
        <v>7.875</v>
      </c>
      <c r="L41" s="51">
        <f t="shared" si="5"/>
        <v>6</v>
      </c>
      <c r="M41" s="52">
        <f>'منهجية تحليل المعطيات'!I40</f>
        <v>6</v>
      </c>
      <c r="N41" s="51">
        <f t="shared" si="6"/>
        <v>0</v>
      </c>
      <c r="O41" s="52">
        <f>'التدقيق المالي في البنوك'!I40</f>
        <v>15</v>
      </c>
      <c r="P41" s="51">
        <f t="shared" si="7"/>
        <v>0</v>
      </c>
      <c r="Q41" s="82">
        <f t="shared" si="8"/>
        <v>21</v>
      </c>
      <c r="R41" s="81">
        <f t="shared" si="9"/>
        <v>5.25</v>
      </c>
      <c r="S41" s="51">
        <f t="shared" si="10"/>
        <v>0</v>
      </c>
      <c r="T41" s="52">
        <f>'تاريخ الأزمات البنكية'!I40</f>
        <v>5</v>
      </c>
      <c r="U41" s="51">
        <f t="shared" si="11"/>
        <v>0</v>
      </c>
      <c r="V41" s="82">
        <f t="shared" si="12"/>
        <v>5</v>
      </c>
      <c r="W41" s="81">
        <f t="shared" si="13"/>
        <v>5</v>
      </c>
      <c r="X41" s="51">
        <f t="shared" si="14"/>
        <v>0</v>
      </c>
      <c r="Y41" s="52">
        <f>'لغة أجنبية'!I40</f>
        <v>10</v>
      </c>
      <c r="Z41" s="51">
        <f t="shared" si="15"/>
        <v>1</v>
      </c>
      <c r="AA41" s="82">
        <f t="shared" si="16"/>
        <v>10</v>
      </c>
      <c r="AB41" s="81">
        <f t="shared" si="17"/>
        <v>10</v>
      </c>
      <c r="AC41" s="51">
        <f t="shared" si="18"/>
        <v>1</v>
      </c>
      <c r="AD41" s="83">
        <f t="shared" si="19"/>
        <v>7.125</v>
      </c>
      <c r="AE41" s="84">
        <f t="shared" si="20"/>
        <v>7</v>
      </c>
      <c r="AF41" s="85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s="16" customFormat="1" ht="18" customHeight="1" thickBot="1">
      <c r="A42" s="92">
        <f t="shared" si="21"/>
        <v>30</v>
      </c>
      <c r="B42" s="109" t="s">
        <v>100</v>
      </c>
      <c r="C42" s="110" t="s">
        <v>101</v>
      </c>
      <c r="D42" s="80">
        <f>'التحليل المالي'!I41</f>
        <v>0</v>
      </c>
      <c r="E42" s="51">
        <f t="shared" si="0"/>
        <v>0</v>
      </c>
      <c r="F42" s="52">
        <f>'إدارة المحاطر البنكية'!I41</f>
        <v>0</v>
      </c>
      <c r="G42" s="51">
        <f t="shared" si="1"/>
        <v>0</v>
      </c>
      <c r="H42" s="52">
        <f>'التحليل الائتماني'!I41</f>
        <v>0</v>
      </c>
      <c r="I42" s="51">
        <f t="shared" si="2"/>
        <v>0</v>
      </c>
      <c r="J42" s="81">
        <f t="shared" si="3"/>
        <v>0</v>
      </c>
      <c r="K42" s="81">
        <f t="shared" si="4"/>
        <v>0</v>
      </c>
      <c r="L42" s="51">
        <f t="shared" si="5"/>
        <v>0</v>
      </c>
      <c r="M42" s="52">
        <f>'منهجية تحليل المعطيات'!I41</f>
        <v>0</v>
      </c>
      <c r="N42" s="51">
        <f t="shared" si="6"/>
        <v>0</v>
      </c>
      <c r="O42" s="52">
        <f>'التدقيق المالي في البنوك'!I41</f>
        <v>10</v>
      </c>
      <c r="P42" s="51">
        <f t="shared" si="7"/>
        <v>0</v>
      </c>
      <c r="Q42" s="82">
        <f t="shared" si="8"/>
        <v>10</v>
      </c>
      <c r="R42" s="81">
        <f t="shared" si="9"/>
        <v>2.5</v>
      </c>
      <c r="S42" s="51">
        <f t="shared" si="10"/>
        <v>0</v>
      </c>
      <c r="T42" s="52">
        <f>'تاريخ الأزمات البنكية'!I41</f>
        <v>0</v>
      </c>
      <c r="U42" s="51">
        <f t="shared" si="11"/>
        <v>0</v>
      </c>
      <c r="V42" s="82">
        <f t="shared" si="12"/>
        <v>0</v>
      </c>
      <c r="W42" s="81">
        <f t="shared" si="13"/>
        <v>0</v>
      </c>
      <c r="X42" s="51">
        <f t="shared" si="14"/>
        <v>0</v>
      </c>
      <c r="Y42" s="52">
        <f>'لغة أجنبية'!I41</f>
        <v>0</v>
      </c>
      <c r="Z42" s="51">
        <f t="shared" si="15"/>
        <v>0</v>
      </c>
      <c r="AA42" s="82">
        <f t="shared" si="16"/>
        <v>0</v>
      </c>
      <c r="AB42" s="81">
        <f t="shared" si="17"/>
        <v>0</v>
      </c>
      <c r="AC42" s="51">
        <f t="shared" si="18"/>
        <v>0</v>
      </c>
      <c r="AD42" s="83">
        <f t="shared" si="19"/>
        <v>0.6666666666666666</v>
      </c>
      <c r="AE42" s="84">
        <f t="shared" si="20"/>
        <v>0</v>
      </c>
      <c r="AF42" s="85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</row>
    <row r="43" spans="1:89" s="16" customFormat="1" ht="18" customHeight="1" hidden="1" thickBot="1">
      <c r="A43" s="60">
        <f>A42+1</f>
        <v>31</v>
      </c>
      <c r="B43" s="106"/>
      <c r="C43" s="61"/>
      <c r="D43" s="80">
        <f>'[1]التسيير المالي'!H36</f>
        <v>0</v>
      </c>
      <c r="E43" s="51">
        <f>IF(D43&gt;=20,6,0)</f>
        <v>0</v>
      </c>
      <c r="F43" s="52">
        <f>'إدارة المحاطر البنكية'!I42</f>
        <v>0</v>
      </c>
      <c r="G43" s="51">
        <f>IF(F43&gt;=20,6,0)</f>
        <v>0</v>
      </c>
      <c r="H43" s="52">
        <f>'[1]محاسبة التسيير'!H36</f>
        <v>0</v>
      </c>
      <c r="I43" s="51">
        <f>IF(H43&gt;=20,6,0)</f>
        <v>0</v>
      </c>
      <c r="J43" s="81">
        <f t="shared" si="3"/>
        <v>0</v>
      </c>
      <c r="K43" s="81">
        <f>(J43/6)</f>
        <v>0</v>
      </c>
      <c r="L43" s="51">
        <f t="shared" si="5"/>
        <v>0</v>
      </c>
      <c r="M43" s="52">
        <f>'منهجية تحليل المعطيات'!I41</f>
        <v>0</v>
      </c>
      <c r="N43" s="51">
        <f>IF(M43&gt;=20,5,0)</f>
        <v>0</v>
      </c>
      <c r="O43" s="52">
        <f>'[1]مقاولاتية'!H36</f>
        <v>0</v>
      </c>
      <c r="P43" s="51">
        <f t="shared" si="7"/>
        <v>0</v>
      </c>
      <c r="Q43" s="82">
        <f t="shared" si="8"/>
        <v>0</v>
      </c>
      <c r="R43" s="81">
        <f t="shared" si="9"/>
        <v>0</v>
      </c>
      <c r="S43" s="51">
        <f t="shared" si="10"/>
        <v>0</v>
      </c>
      <c r="T43" s="52">
        <f>'[1]قانون النقد والقرض'!H36</f>
        <v>0</v>
      </c>
      <c r="U43" s="51">
        <f t="shared" si="11"/>
        <v>0</v>
      </c>
      <c r="V43" s="82">
        <f t="shared" si="12"/>
        <v>0</v>
      </c>
      <c r="W43" s="81">
        <f>(V43)/2</f>
        <v>0</v>
      </c>
      <c r="X43" s="51">
        <f t="shared" si="14"/>
        <v>0</v>
      </c>
      <c r="Y43" s="52">
        <f>'لغة أجنبية'!I41</f>
        <v>0</v>
      </c>
      <c r="Z43" s="51">
        <f t="shared" si="15"/>
        <v>0</v>
      </c>
      <c r="AA43" s="82">
        <f t="shared" si="16"/>
        <v>0</v>
      </c>
      <c r="AB43" s="81">
        <f t="shared" si="17"/>
        <v>0</v>
      </c>
      <c r="AC43" s="51">
        <f t="shared" si="18"/>
        <v>0</v>
      </c>
      <c r="AD43" s="83">
        <f>(J43+Q43+V43+AA43)/12</f>
        <v>0</v>
      </c>
      <c r="AE43" s="84">
        <f t="shared" si="20"/>
        <v>0</v>
      </c>
      <c r="AF43" s="85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</row>
    <row r="44" spans="1:32" s="19" customFormat="1" ht="18" customHeight="1">
      <c r="A44" s="201" t="s">
        <v>10</v>
      </c>
      <c r="B44" s="202"/>
      <c r="C44" s="203"/>
      <c r="D44" s="223" t="s">
        <v>40</v>
      </c>
      <c r="E44" s="195"/>
      <c r="F44" s="194" t="s">
        <v>202</v>
      </c>
      <c r="G44" s="194"/>
      <c r="H44" s="194" t="s">
        <v>203</v>
      </c>
      <c r="I44" s="194"/>
      <c r="J44" s="194" t="s">
        <v>31</v>
      </c>
      <c r="K44" s="194"/>
      <c r="L44" s="194"/>
      <c r="M44" s="194" t="s">
        <v>204</v>
      </c>
      <c r="N44" s="194"/>
      <c r="O44" s="226" t="s">
        <v>205</v>
      </c>
      <c r="P44" s="226"/>
      <c r="Q44" s="195"/>
      <c r="R44" s="195"/>
      <c r="S44" s="195"/>
      <c r="T44" s="194" t="s">
        <v>206</v>
      </c>
      <c r="U44" s="195"/>
      <c r="V44" s="197"/>
      <c r="W44" s="197"/>
      <c r="X44" s="197"/>
      <c r="Y44" s="194" t="s">
        <v>159</v>
      </c>
      <c r="Z44" s="195"/>
      <c r="AA44" s="197" t="s">
        <v>11</v>
      </c>
      <c r="AB44" s="197"/>
      <c r="AC44" s="197"/>
      <c r="AD44" s="197"/>
      <c r="AE44" s="215"/>
      <c r="AF44" s="85"/>
    </row>
    <row r="45" spans="1:32" s="19" customFormat="1" ht="18" customHeight="1">
      <c r="A45" s="204"/>
      <c r="B45" s="205"/>
      <c r="C45" s="206"/>
      <c r="D45" s="224"/>
      <c r="E45" s="195"/>
      <c r="F45" s="194"/>
      <c r="G45" s="194"/>
      <c r="H45" s="194"/>
      <c r="I45" s="194"/>
      <c r="J45" s="194"/>
      <c r="K45" s="194"/>
      <c r="L45" s="194"/>
      <c r="M45" s="194"/>
      <c r="N45" s="194"/>
      <c r="O45" s="226"/>
      <c r="P45" s="226"/>
      <c r="Q45" s="195"/>
      <c r="R45" s="195"/>
      <c r="S45" s="195"/>
      <c r="T45" s="195"/>
      <c r="U45" s="195"/>
      <c r="V45" s="197"/>
      <c r="W45" s="197"/>
      <c r="X45" s="197"/>
      <c r="Y45" s="195"/>
      <c r="Z45" s="195"/>
      <c r="AA45" s="197"/>
      <c r="AB45" s="197"/>
      <c r="AC45" s="197"/>
      <c r="AD45" s="197"/>
      <c r="AE45" s="215"/>
      <c r="AF45" s="85"/>
    </row>
    <row r="46" spans="1:31" ht="21" customHeight="1" thickBot="1">
      <c r="A46" s="207"/>
      <c r="B46" s="208"/>
      <c r="C46" s="209"/>
      <c r="D46" s="225"/>
      <c r="E46" s="196"/>
      <c r="F46" s="222"/>
      <c r="G46" s="222"/>
      <c r="H46" s="222"/>
      <c r="I46" s="222"/>
      <c r="J46" s="222"/>
      <c r="K46" s="222"/>
      <c r="L46" s="222"/>
      <c r="M46" s="222"/>
      <c r="N46" s="222"/>
      <c r="O46" s="227"/>
      <c r="P46" s="227"/>
      <c r="Q46" s="196"/>
      <c r="R46" s="196"/>
      <c r="S46" s="196"/>
      <c r="T46" s="196"/>
      <c r="U46" s="196"/>
      <c r="V46" s="198"/>
      <c r="W46" s="198"/>
      <c r="X46" s="198"/>
      <c r="Y46" s="196"/>
      <c r="Z46" s="196"/>
      <c r="AA46" s="198"/>
      <c r="AB46" s="198"/>
      <c r="AC46" s="198"/>
      <c r="AD46" s="198"/>
      <c r="AE46" s="216"/>
    </row>
    <row r="47" spans="1:31" s="21" customFormat="1" ht="48.75" customHeight="1">
      <c r="A47" s="123"/>
      <c r="B47" s="123"/>
      <c r="C47" s="123"/>
      <c r="D47" s="120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2"/>
      <c r="P47" s="122"/>
      <c r="Q47" s="120"/>
      <c r="R47" s="120"/>
      <c r="S47" s="120"/>
      <c r="T47" s="120"/>
      <c r="U47" s="120"/>
      <c r="V47" s="67"/>
      <c r="W47" s="67"/>
      <c r="X47" s="67"/>
      <c r="Y47" s="120"/>
      <c r="Z47" s="120"/>
      <c r="AA47" s="67"/>
      <c r="AB47" s="67"/>
      <c r="AC47" s="67"/>
      <c r="AD47" s="67"/>
      <c r="AE47" s="67"/>
    </row>
    <row r="48" spans="1:31" s="21" customFormat="1" ht="67.5" customHeight="1">
      <c r="A48" s="123"/>
      <c r="B48" s="123"/>
      <c r="C48" s="123"/>
      <c r="D48" s="120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2"/>
      <c r="P48" s="122"/>
      <c r="Q48" s="120"/>
      <c r="R48" s="120"/>
      <c r="S48" s="120"/>
      <c r="T48" s="120"/>
      <c r="U48" s="120"/>
      <c r="V48" s="67"/>
      <c r="W48" s="67"/>
      <c r="X48" s="67"/>
      <c r="Y48" s="120"/>
      <c r="Z48" s="120"/>
      <c r="AA48" s="67"/>
      <c r="AB48" s="67"/>
      <c r="AC48" s="67"/>
      <c r="AD48" s="67"/>
      <c r="AE48" s="67"/>
    </row>
    <row r="49" spans="1:31" s="21" customFormat="1" ht="66.75" customHeight="1">
      <c r="A49" s="123"/>
      <c r="B49" s="123"/>
      <c r="C49" s="123"/>
      <c r="D49" s="120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22"/>
      <c r="Q49" s="120"/>
      <c r="R49" s="120"/>
      <c r="S49" s="120"/>
      <c r="T49" s="120"/>
      <c r="U49" s="120"/>
      <c r="V49" s="67"/>
      <c r="W49" s="67"/>
      <c r="X49" s="67"/>
      <c r="Y49" s="120"/>
      <c r="Z49" s="120"/>
      <c r="AA49" s="67"/>
      <c r="AB49" s="67"/>
      <c r="AC49" s="67"/>
      <c r="AD49" s="67"/>
      <c r="AE49" s="67"/>
    </row>
    <row r="50" spans="1:31" s="21" customFormat="1" ht="69" customHeight="1">
      <c r="A50" s="123"/>
      <c r="B50" s="123"/>
      <c r="C50" s="123"/>
      <c r="D50" s="120"/>
      <c r="E50" s="120"/>
      <c r="F50" s="121"/>
      <c r="G50" s="121"/>
      <c r="H50" s="121"/>
      <c r="I50" s="121"/>
      <c r="J50" s="121"/>
      <c r="K50" s="121"/>
      <c r="L50" s="121"/>
      <c r="M50" s="121"/>
      <c r="N50" s="121"/>
      <c r="O50" s="122"/>
      <c r="P50" s="122"/>
      <c r="Q50" s="120"/>
      <c r="R50" s="120"/>
      <c r="S50" s="120"/>
      <c r="T50" s="120"/>
      <c r="U50" s="120"/>
      <c r="V50" s="67"/>
      <c r="W50" s="67"/>
      <c r="X50" s="67"/>
      <c r="Y50" s="120"/>
      <c r="Z50" s="120"/>
      <c r="AA50" s="67"/>
      <c r="AB50" s="67"/>
      <c r="AC50" s="67"/>
      <c r="AD50" s="67"/>
      <c r="AE50" s="67"/>
    </row>
    <row r="51" spans="1:31" s="21" customFormat="1" ht="88.5" customHeight="1">
      <c r="A51" s="123"/>
      <c r="B51" s="123"/>
      <c r="C51" s="123"/>
      <c r="D51" s="120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2"/>
      <c r="P51" s="122"/>
      <c r="Q51" s="120"/>
      <c r="R51" s="120"/>
      <c r="S51" s="120"/>
      <c r="T51" s="120"/>
      <c r="U51" s="120"/>
      <c r="V51" s="67"/>
      <c r="W51" s="67"/>
      <c r="X51" s="67"/>
      <c r="Y51" s="120"/>
      <c r="Z51" s="120"/>
      <c r="AA51" s="67"/>
      <c r="AB51" s="67"/>
      <c r="AC51" s="67"/>
      <c r="AD51" s="67"/>
      <c r="AE51" s="67"/>
    </row>
    <row r="52" spans="1:31" s="21" customFormat="1" ht="87" customHeight="1">
      <c r="A52" s="123"/>
      <c r="B52" s="123"/>
      <c r="C52" s="123"/>
      <c r="D52" s="120"/>
      <c r="E52" s="120"/>
      <c r="F52" s="121"/>
      <c r="G52" s="121"/>
      <c r="H52" s="121"/>
      <c r="I52" s="121"/>
      <c r="J52" s="121"/>
      <c r="K52" s="121"/>
      <c r="L52" s="121"/>
      <c r="M52" s="121"/>
      <c r="N52" s="121"/>
      <c r="O52" s="122"/>
      <c r="P52" s="122"/>
      <c r="Q52" s="120"/>
      <c r="R52" s="120"/>
      <c r="S52" s="120"/>
      <c r="T52" s="120"/>
      <c r="U52" s="120"/>
      <c r="V52" s="67"/>
      <c r="W52" s="67"/>
      <c r="X52" s="67"/>
      <c r="Y52" s="120"/>
      <c r="Z52" s="120"/>
      <c r="AA52" s="67"/>
      <c r="AB52" s="67"/>
      <c r="AC52" s="67"/>
      <c r="AD52" s="67"/>
      <c r="AE52" s="67"/>
    </row>
    <row r="53" spans="1:31" s="21" customFormat="1" ht="75" customHeight="1">
      <c r="A53" s="123"/>
      <c r="B53" s="123"/>
      <c r="C53" s="123"/>
      <c r="D53" s="120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2"/>
      <c r="P53" s="122"/>
      <c r="Q53" s="120"/>
      <c r="R53" s="120"/>
      <c r="S53" s="120"/>
      <c r="T53" s="120"/>
      <c r="U53" s="120"/>
      <c r="V53" s="67"/>
      <c r="W53" s="67"/>
      <c r="X53" s="67"/>
      <c r="Y53" s="120"/>
      <c r="Z53" s="120"/>
      <c r="AA53" s="67"/>
      <c r="AB53" s="67"/>
      <c r="AC53" s="67"/>
      <c r="AD53" s="67"/>
      <c r="AE53" s="67"/>
    </row>
    <row r="54" spans="1:31" s="21" customFormat="1" ht="21.75" customHeight="1">
      <c r="A54" s="123"/>
      <c r="B54" s="123"/>
      <c r="C54" s="123"/>
      <c r="D54" s="120"/>
      <c r="E54" s="120"/>
      <c r="F54" s="121"/>
      <c r="G54" s="121"/>
      <c r="H54" s="121"/>
      <c r="I54" s="121"/>
      <c r="J54" s="121"/>
      <c r="K54" s="121"/>
      <c r="L54" s="121"/>
      <c r="M54" s="121"/>
      <c r="N54" s="121"/>
      <c r="O54" s="122"/>
      <c r="P54" s="122"/>
      <c r="Q54" s="120"/>
      <c r="R54" s="120"/>
      <c r="S54" s="120"/>
      <c r="T54" s="120"/>
      <c r="U54" s="120"/>
      <c r="V54" s="67"/>
      <c r="W54" s="67"/>
      <c r="X54" s="67"/>
      <c r="Y54" s="120"/>
      <c r="Z54" s="120"/>
      <c r="AA54" s="67"/>
      <c r="AB54" s="67"/>
      <c r="AC54" s="67"/>
      <c r="AD54" s="67"/>
      <c r="AE54" s="67"/>
    </row>
    <row r="55" spans="1:25" s="21" customFormat="1" ht="25.5" thickBot="1">
      <c r="A55" s="123"/>
      <c r="B55" s="123"/>
      <c r="C55" s="123"/>
      <c r="D55" s="66"/>
      <c r="E55" s="66"/>
      <c r="F55" s="66"/>
      <c r="G55" s="66"/>
      <c r="H55" s="66"/>
      <c r="I55" s="66"/>
      <c r="J55" s="66"/>
      <c r="K55" s="66"/>
      <c r="L55" s="86"/>
      <c r="M55" s="71"/>
      <c r="N55" s="71"/>
      <c r="O55" s="66"/>
      <c r="P55" s="66"/>
      <c r="Q55" s="66"/>
      <c r="R55" s="66"/>
      <c r="S55" s="66"/>
      <c r="T55" s="66"/>
      <c r="U55" s="67"/>
      <c r="V55" s="67"/>
      <c r="W55" s="67"/>
      <c r="X55" s="67"/>
      <c r="Y55" s="67"/>
    </row>
    <row r="56" spans="3:26" ht="18.75" thickBot="1">
      <c r="C56" s="183" t="s">
        <v>15</v>
      </c>
      <c r="D56" s="183"/>
      <c r="E56" s="183"/>
      <c r="T56" s="184" t="s">
        <v>158</v>
      </c>
      <c r="U56" s="185"/>
      <c r="V56" s="185"/>
      <c r="W56" s="185"/>
      <c r="X56" s="185"/>
      <c r="Y56" s="185"/>
      <c r="Z56" s="186"/>
    </row>
    <row r="57" spans="3:5" ht="15.75">
      <c r="C57" s="53" t="s">
        <v>23</v>
      </c>
      <c r="D57" s="72"/>
      <c r="E57" s="73"/>
    </row>
    <row r="58" spans="3:5" ht="15.75">
      <c r="C58" s="18" t="s">
        <v>14</v>
      </c>
      <c r="D58" s="74"/>
      <c r="E58" s="73"/>
    </row>
    <row r="59" spans="3:5" ht="18.75" thickBot="1">
      <c r="C59" s="17" t="s">
        <v>13</v>
      </c>
      <c r="D59" s="75"/>
      <c r="E59" s="75"/>
    </row>
    <row r="60" spans="1:29" ht="21" thickBot="1">
      <c r="A60" s="49"/>
      <c r="B60" s="49"/>
      <c r="C60" s="187"/>
      <c r="D60" s="187"/>
      <c r="E60" s="187"/>
      <c r="F60" s="187"/>
      <c r="G60" s="187"/>
      <c r="H60" s="64"/>
      <c r="I60" s="64"/>
      <c r="J60" s="64"/>
      <c r="K60" s="64"/>
      <c r="L60" s="188" t="s">
        <v>39</v>
      </c>
      <c r="M60" s="189"/>
      <c r="N60" s="189"/>
      <c r="O60" s="189"/>
      <c r="P60" s="189"/>
      <c r="Q60" s="189"/>
      <c r="R60" s="189"/>
      <c r="S60" s="189"/>
      <c r="T60" s="189"/>
      <c r="U60" s="190"/>
      <c r="V60" s="64"/>
      <c r="W60" s="64"/>
      <c r="X60" s="64"/>
      <c r="Y60" s="64"/>
      <c r="Z60" s="64"/>
      <c r="AA60" s="64"/>
      <c r="AB60" s="64"/>
      <c r="AC60" s="64"/>
    </row>
    <row r="61" spans="1:29" ht="20.25" thickBot="1">
      <c r="A61" s="49"/>
      <c r="B61" s="49"/>
      <c r="C61" s="15"/>
      <c r="D61" s="76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77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ht="21" thickBot="1">
      <c r="A62" s="49"/>
      <c r="B62" s="49"/>
      <c r="C62" s="15"/>
      <c r="D62" s="188" t="s">
        <v>184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90"/>
      <c r="X62" s="64"/>
      <c r="Y62" s="69"/>
      <c r="Z62" s="70"/>
      <c r="AC62" s="64"/>
    </row>
    <row r="63" spans="1:29" ht="18.75" customHeight="1" thickBot="1">
      <c r="A63" s="49"/>
      <c r="B63" s="49"/>
      <c r="C63" s="15"/>
      <c r="D63" s="50"/>
      <c r="E63" s="50"/>
      <c r="F63" s="50"/>
      <c r="G63" s="50"/>
      <c r="H63" s="50"/>
      <c r="I63" s="50"/>
      <c r="J63" s="50"/>
      <c r="K63" s="50"/>
      <c r="L63" s="50" t="s">
        <v>32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64"/>
      <c r="Y63" s="50"/>
      <c r="Z63" s="50"/>
      <c r="AA63" s="50"/>
      <c r="AB63" s="50"/>
      <c r="AC63" s="64"/>
    </row>
    <row r="64" spans="1:31" ht="15.75" customHeight="1">
      <c r="A64" s="176" t="s">
        <v>0</v>
      </c>
      <c r="B64" s="178" t="s">
        <v>46</v>
      </c>
      <c r="C64" s="178" t="s">
        <v>47</v>
      </c>
      <c r="D64" s="217" t="s">
        <v>25</v>
      </c>
      <c r="E64" s="210"/>
      <c r="F64" s="210"/>
      <c r="G64" s="210"/>
      <c r="H64" s="210"/>
      <c r="I64" s="200"/>
      <c r="J64" s="218" t="s">
        <v>7</v>
      </c>
      <c r="K64" s="173" t="s">
        <v>26</v>
      </c>
      <c r="L64" s="173" t="s">
        <v>27</v>
      </c>
      <c r="M64" s="199" t="s">
        <v>28</v>
      </c>
      <c r="N64" s="210"/>
      <c r="O64" s="210"/>
      <c r="P64" s="200"/>
      <c r="Q64" s="211" t="s">
        <v>7</v>
      </c>
      <c r="R64" s="167" t="s">
        <v>8</v>
      </c>
      <c r="S64" s="173" t="s">
        <v>27</v>
      </c>
      <c r="T64" s="199" t="s">
        <v>29</v>
      </c>
      <c r="U64" s="200"/>
      <c r="V64" s="199"/>
      <c r="W64" s="210"/>
      <c r="X64" s="200"/>
      <c r="Y64" s="199" t="s">
        <v>30</v>
      </c>
      <c r="Z64" s="200"/>
      <c r="AA64" s="199"/>
      <c r="AB64" s="210"/>
      <c r="AC64" s="200"/>
      <c r="AD64" s="167" t="s">
        <v>182</v>
      </c>
      <c r="AE64" s="168" t="s">
        <v>183</v>
      </c>
    </row>
    <row r="65" spans="1:31" ht="82.5" customHeight="1">
      <c r="A65" s="177"/>
      <c r="B65" s="179"/>
      <c r="C65" s="179"/>
      <c r="D65" s="220" t="s">
        <v>185</v>
      </c>
      <c r="E65" s="221"/>
      <c r="F65" s="213" t="s">
        <v>186</v>
      </c>
      <c r="G65" s="214"/>
      <c r="H65" s="213" t="s">
        <v>187</v>
      </c>
      <c r="I65" s="214"/>
      <c r="J65" s="219"/>
      <c r="K65" s="174"/>
      <c r="L65" s="174"/>
      <c r="M65" s="213" t="s">
        <v>188</v>
      </c>
      <c r="N65" s="214"/>
      <c r="O65" s="213" t="s">
        <v>189</v>
      </c>
      <c r="P65" s="214"/>
      <c r="Q65" s="212"/>
      <c r="R65" s="164"/>
      <c r="S65" s="174"/>
      <c r="T65" s="213" t="s">
        <v>190</v>
      </c>
      <c r="U65" s="214"/>
      <c r="V65" s="68" t="s">
        <v>7</v>
      </c>
      <c r="W65" s="164" t="s">
        <v>8</v>
      </c>
      <c r="X65" s="164" t="s">
        <v>27</v>
      </c>
      <c r="Y65" s="213" t="s">
        <v>41</v>
      </c>
      <c r="Z65" s="214"/>
      <c r="AA65" s="68" t="s">
        <v>7</v>
      </c>
      <c r="AB65" s="164" t="s">
        <v>8</v>
      </c>
      <c r="AC65" s="164" t="s">
        <v>27</v>
      </c>
      <c r="AD65" s="164"/>
      <c r="AE65" s="169"/>
    </row>
    <row r="66" spans="1:31" ht="16.5" thickBot="1">
      <c r="A66" s="177"/>
      <c r="B66" s="180"/>
      <c r="C66" s="180"/>
      <c r="D66" s="78">
        <v>6</v>
      </c>
      <c r="E66" s="65" t="s">
        <v>9</v>
      </c>
      <c r="F66" s="65">
        <v>6</v>
      </c>
      <c r="G66" s="65" t="s">
        <v>9</v>
      </c>
      <c r="H66" s="65">
        <v>6</v>
      </c>
      <c r="I66" s="65" t="s">
        <v>9</v>
      </c>
      <c r="J66" s="79">
        <v>18</v>
      </c>
      <c r="K66" s="174"/>
      <c r="L66" s="174"/>
      <c r="M66" s="65">
        <v>4</v>
      </c>
      <c r="N66" s="65" t="s">
        <v>9</v>
      </c>
      <c r="O66" s="65">
        <v>5</v>
      </c>
      <c r="P66" s="65" t="s">
        <v>9</v>
      </c>
      <c r="Q66" s="65">
        <v>9</v>
      </c>
      <c r="R66" s="164"/>
      <c r="S66" s="174"/>
      <c r="T66" s="65">
        <v>2</v>
      </c>
      <c r="U66" s="65" t="s">
        <v>9</v>
      </c>
      <c r="V66" s="65">
        <v>2</v>
      </c>
      <c r="W66" s="164"/>
      <c r="X66" s="164"/>
      <c r="Y66" s="65">
        <v>1</v>
      </c>
      <c r="Z66" s="65" t="s">
        <v>9</v>
      </c>
      <c r="AA66" s="65">
        <v>1</v>
      </c>
      <c r="AB66" s="164"/>
      <c r="AC66" s="164"/>
      <c r="AD66" s="164"/>
      <c r="AE66" s="169"/>
    </row>
    <row r="67" spans="1:31" ht="18.75">
      <c r="A67" s="88">
        <v>1</v>
      </c>
      <c r="B67" s="111" t="s">
        <v>102</v>
      </c>
      <c r="C67" s="108" t="s">
        <v>103</v>
      </c>
      <c r="D67" s="80">
        <f>'التحليل المالي'!I55</f>
        <v>38.65</v>
      </c>
      <c r="E67" s="51">
        <f>IF(D67&gt;=30,6,0)</f>
        <v>6</v>
      </c>
      <c r="F67" s="52">
        <f>'إدارة المحاطر البنكية'!I55</f>
        <v>36.375</v>
      </c>
      <c r="G67" s="51">
        <f>IF(F67&gt;=30,6,0)</f>
        <v>6</v>
      </c>
      <c r="H67" s="52">
        <f>'التحليل الائتماني'!I56</f>
        <v>25.5</v>
      </c>
      <c r="I67" s="51">
        <f>IF(H67&gt;=30,6,0)</f>
        <v>0</v>
      </c>
      <c r="J67" s="81">
        <f>(D67+F67+H67)</f>
        <v>100.525</v>
      </c>
      <c r="K67" s="81">
        <f>(J67/9)</f>
        <v>11.169444444444444</v>
      </c>
      <c r="L67" s="51">
        <f>IF(K67&gt;=10,18,E67+G67+I67)</f>
        <v>18</v>
      </c>
      <c r="M67" s="52">
        <f>'منهجية تحليل المعطيات'!I55</f>
        <v>13</v>
      </c>
      <c r="N67" s="51">
        <f>IF(M67&gt;=20,4,0)</f>
        <v>0</v>
      </c>
      <c r="O67" s="52">
        <f>'التدقيق المالي في البنوك'!I57</f>
        <v>17</v>
      </c>
      <c r="P67" s="51">
        <f>IF(O67&gt;=20,5,0)</f>
        <v>0</v>
      </c>
      <c r="Q67" s="82">
        <f>(M67+O67)</f>
        <v>30</v>
      </c>
      <c r="R67" s="81">
        <f>(Q67)/4</f>
        <v>7.5</v>
      </c>
      <c r="S67" s="51">
        <f>IF(R67&gt;=10,9,N67+P67)</f>
        <v>0</v>
      </c>
      <c r="T67" s="52">
        <f>'تاريخ الأزمات البنكية'!I55</f>
        <v>8</v>
      </c>
      <c r="U67" s="51">
        <f>IF(T67&gt;=10,2,0)</f>
        <v>0</v>
      </c>
      <c r="V67" s="82">
        <f>T67</f>
        <v>8</v>
      </c>
      <c r="W67" s="81">
        <f>(V67)/1</f>
        <v>8</v>
      </c>
      <c r="X67" s="51">
        <f>IF(W67&gt;=10,2,U67)</f>
        <v>0</v>
      </c>
      <c r="Y67" s="52">
        <f>'لغة أجنبية'!I56</f>
        <v>11.5</v>
      </c>
      <c r="Z67" s="51">
        <f>IF(Y67&gt;=10,1,0)</f>
        <v>1</v>
      </c>
      <c r="AA67" s="82">
        <f>Y67</f>
        <v>11.5</v>
      </c>
      <c r="AB67" s="81">
        <f>(AA67)/1</f>
        <v>11.5</v>
      </c>
      <c r="AC67" s="51">
        <f>IF(AB67&gt;=10,1,Z67)</f>
        <v>1</v>
      </c>
      <c r="AD67" s="83">
        <f>(J67+Q67+V67+AA67)/15</f>
        <v>10.001666666666667</v>
      </c>
      <c r="AE67" s="84">
        <f>IF(AD67&gt;=10,30,L67+S67+X67+AC67)</f>
        <v>30</v>
      </c>
    </row>
    <row r="68" spans="1:31" ht="24.75">
      <c r="A68" s="102">
        <f>A67+1</f>
        <v>2</v>
      </c>
      <c r="B68" s="112" t="s">
        <v>104</v>
      </c>
      <c r="C68" s="110" t="s">
        <v>105</v>
      </c>
      <c r="D68" s="80">
        <f>'التحليل المالي'!I56</f>
        <v>41.25</v>
      </c>
      <c r="E68" s="51">
        <f aca="true" t="shared" si="22" ref="E68:E97">IF(D68&gt;=30,6,0)</f>
        <v>6</v>
      </c>
      <c r="F68" s="52">
        <f>'إدارة المحاطر البنكية'!I56</f>
        <v>38.25</v>
      </c>
      <c r="G68" s="51">
        <f aca="true" t="shared" si="23" ref="G68:G97">IF(F68&gt;=30,6,0)</f>
        <v>6</v>
      </c>
      <c r="H68" s="52">
        <f>'التحليل الائتماني'!I57</f>
        <v>30.75</v>
      </c>
      <c r="I68" s="51">
        <f aca="true" t="shared" si="24" ref="I68:I97">IF(H68&gt;=30,6,0)</f>
        <v>6</v>
      </c>
      <c r="J68" s="81">
        <f aca="true" t="shared" si="25" ref="J68:J97">(D68+F68+H68)</f>
        <v>110.25</v>
      </c>
      <c r="K68" s="81">
        <f aca="true" t="shared" si="26" ref="K68:K97">(J68/9)</f>
        <v>12.25</v>
      </c>
      <c r="L68" s="51">
        <f aca="true" t="shared" si="27" ref="L68:L97">IF(K68&gt;=10,18,E68+G68+I68)</f>
        <v>18</v>
      </c>
      <c r="M68" s="52">
        <f>'منهجية تحليل المعطيات'!I56</f>
        <v>12.75</v>
      </c>
      <c r="N68" s="51">
        <f aca="true" t="shared" si="28" ref="N68:N97">IF(M68&gt;=20,4,0)</f>
        <v>0</v>
      </c>
      <c r="O68" s="52">
        <f>'التدقيق المالي في البنوك'!I58</f>
        <v>17</v>
      </c>
      <c r="P68" s="51">
        <f aca="true" t="shared" si="29" ref="P68:P97">IF(O68&gt;=20,5,0)</f>
        <v>0</v>
      </c>
      <c r="Q68" s="82">
        <f aca="true" t="shared" si="30" ref="Q68:Q97">(M68+O68)</f>
        <v>29.75</v>
      </c>
      <c r="R68" s="81">
        <f aca="true" t="shared" si="31" ref="R68:R97">(Q68)/4</f>
        <v>7.4375</v>
      </c>
      <c r="S68" s="51">
        <f aca="true" t="shared" si="32" ref="S68:S97">IF(R68&gt;=10,9,N68+P68)</f>
        <v>0</v>
      </c>
      <c r="T68" s="52">
        <f>'تاريخ الأزمات البنكية'!I56</f>
        <v>6.5</v>
      </c>
      <c r="U68" s="51">
        <f aca="true" t="shared" si="33" ref="U68:U97">IF(T68&gt;=10,2,0)</f>
        <v>0</v>
      </c>
      <c r="V68" s="82">
        <f aca="true" t="shared" si="34" ref="V68:V97">T68</f>
        <v>6.5</v>
      </c>
      <c r="W68" s="81">
        <f aca="true" t="shared" si="35" ref="W68:W97">(V68)/1</f>
        <v>6.5</v>
      </c>
      <c r="X68" s="51">
        <f aca="true" t="shared" si="36" ref="X68:X97">IF(W68&gt;=10,2,U68)</f>
        <v>0</v>
      </c>
      <c r="Y68" s="52">
        <f>'لغة أجنبية'!I57</f>
        <v>7</v>
      </c>
      <c r="Z68" s="51">
        <f aca="true" t="shared" si="37" ref="Z68:Z97">IF(Y68&gt;=10,1,0)</f>
        <v>0</v>
      </c>
      <c r="AA68" s="82">
        <f aca="true" t="shared" si="38" ref="AA68:AA97">Y68</f>
        <v>7</v>
      </c>
      <c r="AB68" s="81">
        <f aca="true" t="shared" si="39" ref="AB68:AB97">(AA68)/1</f>
        <v>7</v>
      </c>
      <c r="AC68" s="51">
        <f aca="true" t="shared" si="40" ref="AC68:AC97">IF(AB68&gt;=10,1,Z68)</f>
        <v>0</v>
      </c>
      <c r="AD68" s="83">
        <f aca="true" t="shared" si="41" ref="AD68:AD97">(J68+Q68+V68+AA68)/15</f>
        <v>10.233333333333333</v>
      </c>
      <c r="AE68" s="84">
        <f aca="true" t="shared" si="42" ref="AE68:AE97">IF(AD68&gt;=10,30,L68+S68+X68+AC68)</f>
        <v>30</v>
      </c>
    </row>
    <row r="69" spans="1:31" ht="24.75">
      <c r="A69" s="102">
        <f aca="true" t="shared" si="43" ref="A69:A97">A68+1</f>
        <v>3</v>
      </c>
      <c r="B69" s="112" t="s">
        <v>106</v>
      </c>
      <c r="C69" s="110" t="s">
        <v>107</v>
      </c>
      <c r="D69" s="80">
        <f>'التحليل المالي'!I57</f>
        <v>30</v>
      </c>
      <c r="E69" s="51">
        <f t="shared" si="22"/>
        <v>6</v>
      </c>
      <c r="F69" s="52">
        <f>'إدارة المحاطر البنكية'!I57</f>
        <v>32.25</v>
      </c>
      <c r="G69" s="51">
        <f t="shared" si="23"/>
        <v>6</v>
      </c>
      <c r="H69" s="52">
        <f>'التحليل الائتماني'!I58</f>
        <v>22.5</v>
      </c>
      <c r="I69" s="51">
        <f t="shared" si="24"/>
        <v>0</v>
      </c>
      <c r="J69" s="81">
        <f t="shared" si="25"/>
        <v>84.75</v>
      </c>
      <c r="K69" s="81">
        <f t="shared" si="26"/>
        <v>9.416666666666666</v>
      </c>
      <c r="L69" s="51">
        <f t="shared" si="27"/>
        <v>12</v>
      </c>
      <c r="M69" s="52">
        <f>'منهجية تحليل المعطيات'!I57</f>
        <v>10.5</v>
      </c>
      <c r="N69" s="51">
        <f t="shared" si="28"/>
        <v>0</v>
      </c>
      <c r="O69" s="52">
        <f>'التدقيق المالي في البنوك'!I59</f>
        <v>16</v>
      </c>
      <c r="P69" s="51">
        <f t="shared" si="29"/>
        <v>0</v>
      </c>
      <c r="Q69" s="82">
        <f t="shared" si="30"/>
        <v>26.5</v>
      </c>
      <c r="R69" s="81">
        <f t="shared" si="31"/>
        <v>6.625</v>
      </c>
      <c r="S69" s="51">
        <f t="shared" si="32"/>
        <v>0</v>
      </c>
      <c r="T69" s="52">
        <f>'تاريخ الأزمات البنكية'!I57</f>
        <v>6</v>
      </c>
      <c r="U69" s="51">
        <f t="shared" si="33"/>
        <v>0</v>
      </c>
      <c r="V69" s="82">
        <f t="shared" si="34"/>
        <v>6</v>
      </c>
      <c r="W69" s="81">
        <f t="shared" si="35"/>
        <v>6</v>
      </c>
      <c r="X69" s="51">
        <f t="shared" si="36"/>
        <v>0</v>
      </c>
      <c r="Y69" s="52">
        <f>'لغة أجنبية'!I58</f>
        <v>15</v>
      </c>
      <c r="Z69" s="51">
        <f t="shared" si="37"/>
        <v>1</v>
      </c>
      <c r="AA69" s="82">
        <f t="shared" si="38"/>
        <v>15</v>
      </c>
      <c r="AB69" s="81">
        <f t="shared" si="39"/>
        <v>15</v>
      </c>
      <c r="AC69" s="51">
        <f t="shared" si="40"/>
        <v>1</v>
      </c>
      <c r="AD69" s="83">
        <f t="shared" si="41"/>
        <v>8.816666666666666</v>
      </c>
      <c r="AE69" s="84">
        <f t="shared" si="42"/>
        <v>13</v>
      </c>
    </row>
    <row r="70" spans="1:31" ht="24.75">
      <c r="A70" s="102">
        <f t="shared" si="43"/>
        <v>4</v>
      </c>
      <c r="B70" s="112" t="s">
        <v>108</v>
      </c>
      <c r="C70" s="110" t="s">
        <v>109</v>
      </c>
      <c r="D70" s="80">
        <f>'التحليل المالي'!I58</f>
        <v>27</v>
      </c>
      <c r="E70" s="51">
        <f t="shared" si="22"/>
        <v>0</v>
      </c>
      <c r="F70" s="52">
        <f>'إدارة المحاطر البنكية'!I58</f>
        <v>16.5</v>
      </c>
      <c r="G70" s="51">
        <f t="shared" si="23"/>
        <v>0</v>
      </c>
      <c r="H70" s="52">
        <f>'التحليل الائتماني'!I59</f>
        <v>21.75</v>
      </c>
      <c r="I70" s="51">
        <f t="shared" si="24"/>
        <v>0</v>
      </c>
      <c r="J70" s="81">
        <f t="shared" si="25"/>
        <v>65.25</v>
      </c>
      <c r="K70" s="81">
        <f t="shared" si="26"/>
        <v>7.25</v>
      </c>
      <c r="L70" s="51">
        <f t="shared" si="27"/>
        <v>0</v>
      </c>
      <c r="M70" s="52">
        <f>'منهجية تحليل المعطيات'!I58</f>
        <v>5</v>
      </c>
      <c r="N70" s="51">
        <f t="shared" si="28"/>
        <v>0</v>
      </c>
      <c r="O70" s="52">
        <f>'التدقيق المالي في البنوك'!I60</f>
        <v>10</v>
      </c>
      <c r="P70" s="51">
        <f t="shared" si="29"/>
        <v>0</v>
      </c>
      <c r="Q70" s="82">
        <f t="shared" si="30"/>
        <v>15</v>
      </c>
      <c r="R70" s="81">
        <f t="shared" si="31"/>
        <v>3.75</v>
      </c>
      <c r="S70" s="51">
        <f t="shared" si="32"/>
        <v>0</v>
      </c>
      <c r="T70" s="52">
        <f>'تاريخ الأزمات البنكية'!I58</f>
        <v>0</v>
      </c>
      <c r="U70" s="51">
        <f t="shared" si="33"/>
        <v>0</v>
      </c>
      <c r="V70" s="82">
        <f t="shared" si="34"/>
        <v>0</v>
      </c>
      <c r="W70" s="81">
        <f t="shared" si="35"/>
        <v>0</v>
      </c>
      <c r="X70" s="51">
        <f t="shared" si="36"/>
        <v>0</v>
      </c>
      <c r="Y70" s="52">
        <f>'لغة أجنبية'!I59</f>
        <v>13.25</v>
      </c>
      <c r="Z70" s="51">
        <f t="shared" si="37"/>
        <v>1</v>
      </c>
      <c r="AA70" s="82">
        <f t="shared" si="38"/>
        <v>13.25</v>
      </c>
      <c r="AB70" s="81">
        <f t="shared" si="39"/>
        <v>13.25</v>
      </c>
      <c r="AC70" s="51">
        <f t="shared" si="40"/>
        <v>1</v>
      </c>
      <c r="AD70" s="83">
        <f t="shared" si="41"/>
        <v>6.233333333333333</v>
      </c>
      <c r="AE70" s="84">
        <f t="shared" si="42"/>
        <v>1</v>
      </c>
    </row>
    <row r="71" spans="1:31" ht="24.75">
      <c r="A71" s="91">
        <f t="shared" si="43"/>
        <v>5</v>
      </c>
      <c r="B71" s="112" t="s">
        <v>110</v>
      </c>
      <c r="C71" s="110" t="s">
        <v>111</v>
      </c>
      <c r="D71" s="80">
        <f>'التحليل المالي'!I59</f>
        <v>22.5</v>
      </c>
      <c r="E71" s="51">
        <f t="shared" si="22"/>
        <v>0</v>
      </c>
      <c r="F71" s="52">
        <f>'إدارة المحاطر البنكية'!I59</f>
        <v>27.75</v>
      </c>
      <c r="G71" s="51">
        <f t="shared" si="23"/>
        <v>0</v>
      </c>
      <c r="H71" s="52">
        <f>'التحليل الائتماني'!I60</f>
        <v>19.5</v>
      </c>
      <c r="I71" s="51">
        <f t="shared" si="24"/>
        <v>0</v>
      </c>
      <c r="J71" s="81">
        <f t="shared" si="25"/>
        <v>69.75</v>
      </c>
      <c r="K71" s="81">
        <f t="shared" si="26"/>
        <v>7.75</v>
      </c>
      <c r="L71" s="51">
        <f t="shared" si="27"/>
        <v>0</v>
      </c>
      <c r="M71" s="52">
        <f>'منهجية تحليل المعطيات'!I59</f>
        <v>6</v>
      </c>
      <c r="N71" s="51">
        <f t="shared" si="28"/>
        <v>0</v>
      </c>
      <c r="O71" s="52">
        <f>'التدقيق المالي في البنوك'!I61</f>
        <v>12</v>
      </c>
      <c r="P71" s="51">
        <f t="shared" si="29"/>
        <v>0</v>
      </c>
      <c r="Q71" s="82">
        <f t="shared" si="30"/>
        <v>18</v>
      </c>
      <c r="R71" s="81">
        <f t="shared" si="31"/>
        <v>4.5</v>
      </c>
      <c r="S71" s="51">
        <f t="shared" si="32"/>
        <v>0</v>
      </c>
      <c r="T71" s="52">
        <f>'تاريخ الأزمات البنكية'!I59</f>
        <v>3.5</v>
      </c>
      <c r="U71" s="51">
        <f t="shared" si="33"/>
        <v>0</v>
      </c>
      <c r="V71" s="82">
        <f t="shared" si="34"/>
        <v>3.5</v>
      </c>
      <c r="W71" s="81">
        <f t="shared" si="35"/>
        <v>3.5</v>
      </c>
      <c r="X71" s="51">
        <f t="shared" si="36"/>
        <v>0</v>
      </c>
      <c r="Y71" s="52">
        <f>'لغة أجنبية'!I60</f>
        <v>8</v>
      </c>
      <c r="Z71" s="51">
        <f t="shared" si="37"/>
        <v>0</v>
      </c>
      <c r="AA71" s="82">
        <f t="shared" si="38"/>
        <v>8</v>
      </c>
      <c r="AB71" s="81">
        <f t="shared" si="39"/>
        <v>8</v>
      </c>
      <c r="AC71" s="51">
        <f t="shared" si="40"/>
        <v>0</v>
      </c>
      <c r="AD71" s="83">
        <f t="shared" si="41"/>
        <v>6.616666666666666</v>
      </c>
      <c r="AE71" s="84">
        <f t="shared" si="42"/>
        <v>0</v>
      </c>
    </row>
    <row r="72" spans="1:31" ht="24.75">
      <c r="A72" s="102">
        <f t="shared" si="43"/>
        <v>6</v>
      </c>
      <c r="B72" s="112" t="s">
        <v>112</v>
      </c>
      <c r="C72" s="110" t="s">
        <v>113</v>
      </c>
      <c r="D72" s="80">
        <f>'التحليل المالي'!I60</f>
        <v>0</v>
      </c>
      <c r="E72" s="51">
        <f t="shared" si="22"/>
        <v>0</v>
      </c>
      <c r="F72" s="52">
        <f>'إدارة المحاطر البنكية'!I60</f>
        <v>0</v>
      </c>
      <c r="G72" s="51">
        <f t="shared" si="23"/>
        <v>0</v>
      </c>
      <c r="H72" s="52">
        <f>'التحليل الائتماني'!I61</f>
        <v>0</v>
      </c>
      <c r="I72" s="51">
        <f t="shared" si="24"/>
        <v>0</v>
      </c>
      <c r="J72" s="81">
        <f t="shared" si="25"/>
        <v>0</v>
      </c>
      <c r="K72" s="81">
        <f t="shared" si="26"/>
        <v>0</v>
      </c>
      <c r="L72" s="51">
        <f t="shared" si="27"/>
        <v>0</v>
      </c>
      <c r="M72" s="52">
        <f>'منهجية تحليل المعطيات'!I60</f>
        <v>0</v>
      </c>
      <c r="N72" s="51">
        <f t="shared" si="28"/>
        <v>0</v>
      </c>
      <c r="O72" s="52">
        <f>'التدقيق المالي في البنوك'!I62</f>
        <v>0</v>
      </c>
      <c r="P72" s="51">
        <f t="shared" si="29"/>
        <v>0</v>
      </c>
      <c r="Q72" s="82">
        <f t="shared" si="30"/>
        <v>0</v>
      </c>
      <c r="R72" s="81">
        <f t="shared" si="31"/>
        <v>0</v>
      </c>
      <c r="S72" s="51">
        <f t="shared" si="32"/>
        <v>0</v>
      </c>
      <c r="T72" s="52">
        <f>'تاريخ الأزمات البنكية'!I60</f>
        <v>0</v>
      </c>
      <c r="U72" s="51">
        <f t="shared" si="33"/>
        <v>0</v>
      </c>
      <c r="V72" s="82">
        <f t="shared" si="34"/>
        <v>0</v>
      </c>
      <c r="W72" s="81">
        <f t="shared" si="35"/>
        <v>0</v>
      </c>
      <c r="X72" s="51">
        <f t="shared" si="36"/>
        <v>0</v>
      </c>
      <c r="Y72" s="52">
        <f>'لغة أجنبية'!I61</f>
        <v>0</v>
      </c>
      <c r="Z72" s="51">
        <f t="shared" si="37"/>
        <v>0</v>
      </c>
      <c r="AA72" s="82">
        <f t="shared" si="38"/>
        <v>0</v>
      </c>
      <c r="AB72" s="81">
        <f t="shared" si="39"/>
        <v>0</v>
      </c>
      <c r="AC72" s="51">
        <f t="shared" si="40"/>
        <v>0</v>
      </c>
      <c r="AD72" s="83">
        <f t="shared" si="41"/>
        <v>0</v>
      </c>
      <c r="AE72" s="84">
        <f t="shared" si="42"/>
        <v>0</v>
      </c>
    </row>
    <row r="73" spans="1:31" ht="24.75">
      <c r="A73" s="102">
        <f t="shared" si="43"/>
        <v>7</v>
      </c>
      <c r="B73" s="112" t="s">
        <v>114</v>
      </c>
      <c r="C73" s="110" t="s">
        <v>63</v>
      </c>
      <c r="D73" s="80">
        <f>'التحليل المالي'!I61</f>
        <v>38.25</v>
      </c>
      <c r="E73" s="51">
        <f t="shared" si="22"/>
        <v>6</v>
      </c>
      <c r="F73" s="52">
        <f>'إدارة المحاطر البنكية'!I61</f>
        <v>40.5</v>
      </c>
      <c r="G73" s="51">
        <f t="shared" si="23"/>
        <v>6</v>
      </c>
      <c r="H73" s="52">
        <f>'التحليل الائتماني'!I62</f>
        <v>30.75</v>
      </c>
      <c r="I73" s="51">
        <f t="shared" si="24"/>
        <v>6</v>
      </c>
      <c r="J73" s="81">
        <f t="shared" si="25"/>
        <v>109.5</v>
      </c>
      <c r="K73" s="81">
        <f t="shared" si="26"/>
        <v>12.166666666666666</v>
      </c>
      <c r="L73" s="51">
        <f t="shared" si="27"/>
        <v>18</v>
      </c>
      <c r="M73" s="52">
        <f>'منهجية تحليل المعطيات'!I61</f>
        <v>9.25</v>
      </c>
      <c r="N73" s="51">
        <f t="shared" si="28"/>
        <v>0</v>
      </c>
      <c r="O73" s="52">
        <f>'التدقيق المالي في البنوك'!I63</f>
        <v>17</v>
      </c>
      <c r="P73" s="51">
        <f t="shared" si="29"/>
        <v>0</v>
      </c>
      <c r="Q73" s="82">
        <f t="shared" si="30"/>
        <v>26.25</v>
      </c>
      <c r="R73" s="81">
        <f t="shared" si="31"/>
        <v>6.5625</v>
      </c>
      <c r="S73" s="51">
        <f t="shared" si="32"/>
        <v>0</v>
      </c>
      <c r="T73" s="52">
        <f>'تاريخ الأزمات البنكية'!I61</f>
        <v>12</v>
      </c>
      <c r="U73" s="51">
        <f t="shared" si="33"/>
        <v>2</v>
      </c>
      <c r="V73" s="82">
        <f t="shared" si="34"/>
        <v>12</v>
      </c>
      <c r="W73" s="81">
        <f t="shared" si="35"/>
        <v>12</v>
      </c>
      <c r="X73" s="51">
        <f t="shared" si="36"/>
        <v>2</v>
      </c>
      <c r="Y73" s="52">
        <f>'لغة أجنبية'!I62</f>
        <v>11.5</v>
      </c>
      <c r="Z73" s="51">
        <f t="shared" si="37"/>
        <v>1</v>
      </c>
      <c r="AA73" s="82">
        <f t="shared" si="38"/>
        <v>11.5</v>
      </c>
      <c r="AB73" s="81">
        <f t="shared" si="39"/>
        <v>11.5</v>
      </c>
      <c r="AC73" s="51">
        <f t="shared" si="40"/>
        <v>1</v>
      </c>
      <c r="AD73" s="83">
        <f t="shared" si="41"/>
        <v>10.616666666666667</v>
      </c>
      <c r="AE73" s="84">
        <f t="shared" si="42"/>
        <v>30</v>
      </c>
    </row>
    <row r="74" spans="1:31" ht="24.75">
      <c r="A74" s="91">
        <f t="shared" si="43"/>
        <v>8</v>
      </c>
      <c r="B74" s="112" t="s">
        <v>115</v>
      </c>
      <c r="C74" s="110" t="s">
        <v>116</v>
      </c>
      <c r="D74" s="80">
        <f>'التحليل المالي'!I62</f>
        <v>36</v>
      </c>
      <c r="E74" s="51">
        <f t="shared" si="22"/>
        <v>6</v>
      </c>
      <c r="F74" s="52">
        <f>'إدارة المحاطر البنكية'!I62</f>
        <v>25.5</v>
      </c>
      <c r="G74" s="51">
        <f t="shared" si="23"/>
        <v>0</v>
      </c>
      <c r="H74" s="52">
        <f>'التحليل الائتماني'!I63</f>
        <v>18.75</v>
      </c>
      <c r="I74" s="51">
        <f t="shared" si="24"/>
        <v>0</v>
      </c>
      <c r="J74" s="81">
        <f t="shared" si="25"/>
        <v>80.25</v>
      </c>
      <c r="K74" s="81">
        <f t="shared" si="26"/>
        <v>8.916666666666666</v>
      </c>
      <c r="L74" s="51">
        <f t="shared" si="27"/>
        <v>6</v>
      </c>
      <c r="M74" s="52">
        <f>'منهجية تحليل المعطيات'!I62</f>
        <v>9.5</v>
      </c>
      <c r="N74" s="51">
        <f t="shared" si="28"/>
        <v>0</v>
      </c>
      <c r="O74" s="52">
        <f>'التدقيق المالي في البنوك'!I64</f>
        <v>15</v>
      </c>
      <c r="P74" s="51">
        <f t="shared" si="29"/>
        <v>0</v>
      </c>
      <c r="Q74" s="82">
        <f t="shared" si="30"/>
        <v>24.5</v>
      </c>
      <c r="R74" s="81">
        <f t="shared" si="31"/>
        <v>6.125</v>
      </c>
      <c r="S74" s="51">
        <f t="shared" si="32"/>
        <v>0</v>
      </c>
      <c r="T74" s="52">
        <f>'تاريخ الأزمات البنكية'!I62</f>
        <v>7</v>
      </c>
      <c r="U74" s="51">
        <f t="shared" si="33"/>
        <v>0</v>
      </c>
      <c r="V74" s="82">
        <f t="shared" si="34"/>
        <v>7</v>
      </c>
      <c r="W74" s="81">
        <f t="shared" si="35"/>
        <v>7</v>
      </c>
      <c r="X74" s="51">
        <f t="shared" si="36"/>
        <v>0</v>
      </c>
      <c r="Y74" s="52">
        <f>'لغة أجنبية'!I63</f>
        <v>11</v>
      </c>
      <c r="Z74" s="51">
        <f t="shared" si="37"/>
        <v>1</v>
      </c>
      <c r="AA74" s="82">
        <f t="shared" si="38"/>
        <v>11</v>
      </c>
      <c r="AB74" s="81">
        <f t="shared" si="39"/>
        <v>11</v>
      </c>
      <c r="AC74" s="51">
        <f t="shared" si="40"/>
        <v>1</v>
      </c>
      <c r="AD74" s="83">
        <f t="shared" si="41"/>
        <v>8.183333333333334</v>
      </c>
      <c r="AE74" s="84">
        <f t="shared" si="42"/>
        <v>7</v>
      </c>
    </row>
    <row r="75" spans="1:31" ht="24.75">
      <c r="A75" s="102">
        <f t="shared" si="43"/>
        <v>9</v>
      </c>
      <c r="B75" s="112" t="s">
        <v>117</v>
      </c>
      <c r="C75" s="110" t="s">
        <v>55</v>
      </c>
      <c r="D75" s="80">
        <f>'التحليل المالي'!I63</f>
        <v>24.75</v>
      </c>
      <c r="E75" s="51">
        <f t="shared" si="22"/>
        <v>0</v>
      </c>
      <c r="F75" s="52">
        <f>'إدارة المحاطر البنكية'!I63</f>
        <v>26.625</v>
      </c>
      <c r="G75" s="51">
        <f t="shared" si="23"/>
        <v>0</v>
      </c>
      <c r="H75" s="52">
        <f>'التحليل الائتماني'!I64</f>
        <v>17.25</v>
      </c>
      <c r="I75" s="51">
        <f t="shared" si="24"/>
        <v>0</v>
      </c>
      <c r="J75" s="81">
        <f t="shared" si="25"/>
        <v>68.625</v>
      </c>
      <c r="K75" s="81">
        <f t="shared" si="26"/>
        <v>7.625</v>
      </c>
      <c r="L75" s="51">
        <f t="shared" si="27"/>
        <v>0</v>
      </c>
      <c r="M75" s="52">
        <f>'منهجية تحليل المعطيات'!I63</f>
        <v>14</v>
      </c>
      <c r="N75" s="51">
        <f t="shared" si="28"/>
        <v>0</v>
      </c>
      <c r="O75" s="52">
        <f>'التدقيق المالي في البنوك'!I65</f>
        <v>18</v>
      </c>
      <c r="P75" s="51">
        <f t="shared" si="29"/>
        <v>0</v>
      </c>
      <c r="Q75" s="82">
        <f t="shared" si="30"/>
        <v>32</v>
      </c>
      <c r="R75" s="81">
        <f t="shared" si="31"/>
        <v>8</v>
      </c>
      <c r="S75" s="51">
        <f t="shared" si="32"/>
        <v>0</v>
      </c>
      <c r="T75" s="52">
        <f>'تاريخ الأزمات البنكية'!I63</f>
        <v>6</v>
      </c>
      <c r="U75" s="51">
        <f t="shared" si="33"/>
        <v>0</v>
      </c>
      <c r="V75" s="82">
        <f t="shared" si="34"/>
        <v>6</v>
      </c>
      <c r="W75" s="81">
        <f t="shared" si="35"/>
        <v>6</v>
      </c>
      <c r="X75" s="51">
        <f t="shared" si="36"/>
        <v>0</v>
      </c>
      <c r="Y75" s="52">
        <f>'لغة أجنبية'!I64</f>
        <v>9.75</v>
      </c>
      <c r="Z75" s="51">
        <f t="shared" si="37"/>
        <v>0</v>
      </c>
      <c r="AA75" s="82">
        <f t="shared" si="38"/>
        <v>9.75</v>
      </c>
      <c r="AB75" s="81">
        <f t="shared" si="39"/>
        <v>9.75</v>
      </c>
      <c r="AC75" s="51">
        <f t="shared" si="40"/>
        <v>0</v>
      </c>
      <c r="AD75" s="83">
        <f t="shared" si="41"/>
        <v>7.758333333333334</v>
      </c>
      <c r="AE75" s="84">
        <f t="shared" si="42"/>
        <v>0</v>
      </c>
    </row>
    <row r="76" spans="1:31" ht="24.75">
      <c r="A76" s="102">
        <f t="shared" si="43"/>
        <v>10</v>
      </c>
      <c r="B76" s="112" t="s">
        <v>118</v>
      </c>
      <c r="C76" s="110" t="s">
        <v>119</v>
      </c>
      <c r="D76" s="80">
        <f>'التحليل المالي'!I64</f>
        <v>0</v>
      </c>
      <c r="E76" s="51">
        <f t="shared" si="22"/>
        <v>0</v>
      </c>
      <c r="F76" s="52">
        <f>'إدارة المحاطر البنكية'!I64</f>
        <v>15</v>
      </c>
      <c r="G76" s="51">
        <f t="shared" si="23"/>
        <v>0</v>
      </c>
      <c r="H76" s="52">
        <f>'التحليل الائتماني'!I65</f>
        <v>0</v>
      </c>
      <c r="I76" s="51">
        <f t="shared" si="24"/>
        <v>0</v>
      </c>
      <c r="J76" s="81">
        <f t="shared" si="25"/>
        <v>15</v>
      </c>
      <c r="K76" s="81">
        <f t="shared" si="26"/>
        <v>1.6666666666666667</v>
      </c>
      <c r="L76" s="51">
        <f t="shared" si="27"/>
        <v>0</v>
      </c>
      <c r="M76" s="52">
        <f>'منهجية تحليل المعطيات'!I64</f>
        <v>0</v>
      </c>
      <c r="N76" s="51">
        <f t="shared" si="28"/>
        <v>0</v>
      </c>
      <c r="O76" s="52">
        <f>'التدقيق المالي في البنوك'!I66</f>
        <v>10</v>
      </c>
      <c r="P76" s="51">
        <f t="shared" si="29"/>
        <v>0</v>
      </c>
      <c r="Q76" s="82">
        <f t="shared" si="30"/>
        <v>10</v>
      </c>
      <c r="R76" s="81">
        <f t="shared" si="31"/>
        <v>2.5</v>
      </c>
      <c r="S76" s="51">
        <f t="shared" si="32"/>
        <v>0</v>
      </c>
      <c r="T76" s="52">
        <f>'تاريخ الأزمات البنكية'!I64</f>
        <v>0</v>
      </c>
      <c r="U76" s="51">
        <f t="shared" si="33"/>
        <v>0</v>
      </c>
      <c r="V76" s="82">
        <f t="shared" si="34"/>
        <v>0</v>
      </c>
      <c r="W76" s="81">
        <f t="shared" si="35"/>
        <v>0</v>
      </c>
      <c r="X76" s="51">
        <f t="shared" si="36"/>
        <v>0</v>
      </c>
      <c r="Y76" s="52">
        <f>'لغة أجنبية'!I65</f>
        <v>0</v>
      </c>
      <c r="Z76" s="51">
        <f t="shared" si="37"/>
        <v>0</v>
      </c>
      <c r="AA76" s="82">
        <f t="shared" si="38"/>
        <v>0</v>
      </c>
      <c r="AB76" s="81">
        <f t="shared" si="39"/>
        <v>0</v>
      </c>
      <c r="AC76" s="51">
        <f t="shared" si="40"/>
        <v>0</v>
      </c>
      <c r="AD76" s="83">
        <f t="shared" si="41"/>
        <v>1.6666666666666667</v>
      </c>
      <c r="AE76" s="84">
        <f t="shared" si="42"/>
        <v>0</v>
      </c>
    </row>
    <row r="77" spans="1:31" ht="24.75">
      <c r="A77" s="102">
        <f t="shared" si="43"/>
        <v>11</v>
      </c>
      <c r="B77" s="112" t="s">
        <v>120</v>
      </c>
      <c r="C77" s="110" t="s">
        <v>49</v>
      </c>
      <c r="D77" s="80">
        <f>'التحليل المالي'!I65</f>
        <v>41.25</v>
      </c>
      <c r="E77" s="51">
        <f t="shared" si="22"/>
        <v>6</v>
      </c>
      <c r="F77" s="52">
        <f>'إدارة المحاطر البنكية'!I65</f>
        <v>41.625</v>
      </c>
      <c r="G77" s="51">
        <f t="shared" si="23"/>
        <v>6</v>
      </c>
      <c r="H77" s="52">
        <f>'التحليل الائتماني'!I66</f>
        <v>27.75</v>
      </c>
      <c r="I77" s="51">
        <f t="shared" si="24"/>
        <v>0</v>
      </c>
      <c r="J77" s="81">
        <f t="shared" si="25"/>
        <v>110.625</v>
      </c>
      <c r="K77" s="81">
        <f t="shared" si="26"/>
        <v>12.291666666666666</v>
      </c>
      <c r="L77" s="51">
        <f t="shared" si="27"/>
        <v>18</v>
      </c>
      <c r="M77" s="52">
        <f>'منهجية تحليل المعطيات'!I65</f>
        <v>9.5</v>
      </c>
      <c r="N77" s="51">
        <f t="shared" si="28"/>
        <v>0</v>
      </c>
      <c r="O77" s="52">
        <f>'التدقيق المالي في البنوك'!I67</f>
        <v>21</v>
      </c>
      <c r="P77" s="51">
        <f t="shared" si="29"/>
        <v>5</v>
      </c>
      <c r="Q77" s="82">
        <f t="shared" si="30"/>
        <v>30.5</v>
      </c>
      <c r="R77" s="81">
        <f t="shared" si="31"/>
        <v>7.625</v>
      </c>
      <c r="S77" s="51">
        <f t="shared" si="32"/>
        <v>5</v>
      </c>
      <c r="T77" s="52">
        <f>'تاريخ الأزمات البنكية'!I65</f>
        <v>7</v>
      </c>
      <c r="U77" s="51">
        <f t="shared" si="33"/>
        <v>0</v>
      </c>
      <c r="V77" s="82">
        <f t="shared" si="34"/>
        <v>7</v>
      </c>
      <c r="W77" s="81">
        <f t="shared" si="35"/>
        <v>7</v>
      </c>
      <c r="X77" s="51">
        <f t="shared" si="36"/>
        <v>0</v>
      </c>
      <c r="Y77" s="52">
        <f>'لغة أجنبية'!I66</f>
        <v>9</v>
      </c>
      <c r="Z77" s="51">
        <f t="shared" si="37"/>
        <v>0</v>
      </c>
      <c r="AA77" s="82">
        <f t="shared" si="38"/>
        <v>9</v>
      </c>
      <c r="AB77" s="81">
        <f t="shared" si="39"/>
        <v>9</v>
      </c>
      <c r="AC77" s="51">
        <f t="shared" si="40"/>
        <v>0</v>
      </c>
      <c r="AD77" s="83">
        <f t="shared" si="41"/>
        <v>10.475</v>
      </c>
      <c r="AE77" s="84">
        <f t="shared" si="42"/>
        <v>30</v>
      </c>
    </row>
    <row r="78" spans="1:31" ht="24.75">
      <c r="A78" s="102">
        <f t="shared" si="43"/>
        <v>12</v>
      </c>
      <c r="B78" s="112" t="s">
        <v>121</v>
      </c>
      <c r="C78" s="110" t="s">
        <v>122</v>
      </c>
      <c r="D78" s="80">
        <f>'التحليل المالي'!I66</f>
        <v>40.5</v>
      </c>
      <c r="E78" s="51">
        <f t="shared" si="22"/>
        <v>6</v>
      </c>
      <c r="F78" s="52">
        <f>'إدارة المحاطر البنكية'!I66</f>
        <v>45</v>
      </c>
      <c r="G78" s="51">
        <f t="shared" si="23"/>
        <v>6</v>
      </c>
      <c r="H78" s="52">
        <f>'التحليل الائتماني'!I67</f>
        <v>35.25</v>
      </c>
      <c r="I78" s="51">
        <f t="shared" si="24"/>
        <v>6</v>
      </c>
      <c r="J78" s="81">
        <f t="shared" si="25"/>
        <v>120.75</v>
      </c>
      <c r="K78" s="81">
        <f t="shared" si="26"/>
        <v>13.416666666666666</v>
      </c>
      <c r="L78" s="51">
        <f t="shared" si="27"/>
        <v>18</v>
      </c>
      <c r="M78" s="52">
        <f>'منهجية تحليل المعطيات'!I66</f>
        <v>14.25</v>
      </c>
      <c r="N78" s="51">
        <f t="shared" si="28"/>
        <v>0</v>
      </c>
      <c r="O78" s="52">
        <f>'التدقيق المالي في البنوك'!I68</f>
        <v>26</v>
      </c>
      <c r="P78" s="51">
        <f t="shared" si="29"/>
        <v>5</v>
      </c>
      <c r="Q78" s="82">
        <f t="shared" si="30"/>
        <v>40.25</v>
      </c>
      <c r="R78" s="81">
        <f t="shared" si="31"/>
        <v>10.0625</v>
      </c>
      <c r="S78" s="51">
        <f t="shared" si="32"/>
        <v>9</v>
      </c>
      <c r="T78" s="52">
        <f>'تاريخ الأزمات البنكية'!I66</f>
        <v>9.5</v>
      </c>
      <c r="U78" s="51">
        <f t="shared" si="33"/>
        <v>0</v>
      </c>
      <c r="V78" s="82">
        <f t="shared" si="34"/>
        <v>9.5</v>
      </c>
      <c r="W78" s="81">
        <f t="shared" si="35"/>
        <v>9.5</v>
      </c>
      <c r="X78" s="51">
        <f t="shared" si="36"/>
        <v>0</v>
      </c>
      <c r="Y78" s="52">
        <f>'لغة أجنبية'!I67</f>
        <v>10.5</v>
      </c>
      <c r="Z78" s="51">
        <f t="shared" si="37"/>
        <v>1</v>
      </c>
      <c r="AA78" s="82">
        <f t="shared" si="38"/>
        <v>10.5</v>
      </c>
      <c r="AB78" s="81">
        <f t="shared" si="39"/>
        <v>10.5</v>
      </c>
      <c r="AC78" s="51">
        <f t="shared" si="40"/>
        <v>1</v>
      </c>
      <c r="AD78" s="83">
        <f t="shared" si="41"/>
        <v>12.066666666666666</v>
      </c>
      <c r="AE78" s="84">
        <f t="shared" si="42"/>
        <v>30</v>
      </c>
    </row>
    <row r="79" spans="1:31" ht="24.75">
      <c r="A79" s="102">
        <f t="shared" si="43"/>
        <v>13</v>
      </c>
      <c r="B79" s="112" t="s">
        <v>123</v>
      </c>
      <c r="C79" s="110" t="s">
        <v>124</v>
      </c>
      <c r="D79" s="80">
        <f>'التحليل المالي'!I67</f>
        <v>29.25</v>
      </c>
      <c r="E79" s="51">
        <f t="shared" si="22"/>
        <v>0</v>
      </c>
      <c r="F79" s="52">
        <f>'إدارة المحاطر البنكية'!I67</f>
        <v>31.125</v>
      </c>
      <c r="G79" s="51">
        <f t="shared" si="23"/>
        <v>6</v>
      </c>
      <c r="H79" s="52">
        <f>'التحليل الائتماني'!I68</f>
        <v>25.5</v>
      </c>
      <c r="I79" s="51">
        <f t="shared" si="24"/>
        <v>0</v>
      </c>
      <c r="J79" s="81">
        <f t="shared" si="25"/>
        <v>85.875</v>
      </c>
      <c r="K79" s="81">
        <f t="shared" si="26"/>
        <v>9.541666666666666</v>
      </c>
      <c r="L79" s="51">
        <f t="shared" si="27"/>
        <v>6</v>
      </c>
      <c r="M79" s="52">
        <f>'منهجية تحليل المعطيات'!I67</f>
        <v>10.25</v>
      </c>
      <c r="N79" s="51">
        <f t="shared" si="28"/>
        <v>0</v>
      </c>
      <c r="O79" s="52">
        <f>'التدقيق المالي في البنوك'!I69</f>
        <v>16</v>
      </c>
      <c r="P79" s="51">
        <f t="shared" si="29"/>
        <v>0</v>
      </c>
      <c r="Q79" s="82">
        <f t="shared" si="30"/>
        <v>26.25</v>
      </c>
      <c r="R79" s="81">
        <f t="shared" si="31"/>
        <v>6.5625</v>
      </c>
      <c r="S79" s="51">
        <f t="shared" si="32"/>
        <v>0</v>
      </c>
      <c r="T79" s="52">
        <f>'تاريخ الأزمات البنكية'!I67</f>
        <v>4</v>
      </c>
      <c r="U79" s="51">
        <f t="shared" si="33"/>
        <v>0</v>
      </c>
      <c r="V79" s="82">
        <f t="shared" si="34"/>
        <v>4</v>
      </c>
      <c r="W79" s="81">
        <f t="shared" si="35"/>
        <v>4</v>
      </c>
      <c r="X79" s="51">
        <f t="shared" si="36"/>
        <v>0</v>
      </c>
      <c r="Y79" s="52">
        <f>'لغة أجنبية'!I68</f>
        <v>9</v>
      </c>
      <c r="Z79" s="51">
        <f t="shared" si="37"/>
        <v>0</v>
      </c>
      <c r="AA79" s="82">
        <f t="shared" si="38"/>
        <v>9</v>
      </c>
      <c r="AB79" s="81">
        <f t="shared" si="39"/>
        <v>9</v>
      </c>
      <c r="AC79" s="51">
        <f t="shared" si="40"/>
        <v>0</v>
      </c>
      <c r="AD79" s="83">
        <f t="shared" si="41"/>
        <v>8.341666666666667</v>
      </c>
      <c r="AE79" s="84">
        <f t="shared" si="42"/>
        <v>6</v>
      </c>
    </row>
    <row r="80" spans="1:31" ht="24.75">
      <c r="A80" s="102">
        <f t="shared" si="43"/>
        <v>14</v>
      </c>
      <c r="B80" s="112" t="s">
        <v>125</v>
      </c>
      <c r="C80" s="110" t="s">
        <v>126</v>
      </c>
      <c r="D80" s="80">
        <f>'التحليل المالي'!I68</f>
        <v>28.5</v>
      </c>
      <c r="E80" s="51">
        <f t="shared" si="22"/>
        <v>0</v>
      </c>
      <c r="F80" s="52">
        <f>'إدارة المحاطر البنكية'!I68</f>
        <v>44.25</v>
      </c>
      <c r="G80" s="51">
        <f t="shared" si="23"/>
        <v>6</v>
      </c>
      <c r="H80" s="52">
        <f>'التحليل الائتماني'!I69</f>
        <v>26</v>
      </c>
      <c r="I80" s="51">
        <f t="shared" si="24"/>
        <v>0</v>
      </c>
      <c r="J80" s="81">
        <f t="shared" si="25"/>
        <v>98.75</v>
      </c>
      <c r="K80" s="81">
        <f t="shared" si="26"/>
        <v>10.972222222222221</v>
      </c>
      <c r="L80" s="51">
        <f t="shared" si="27"/>
        <v>18</v>
      </c>
      <c r="M80" s="52">
        <f>'منهجية تحليل المعطيات'!I68</f>
        <v>11.25</v>
      </c>
      <c r="N80" s="51">
        <f t="shared" si="28"/>
        <v>0</v>
      </c>
      <c r="O80" s="52">
        <f>'التدقيق المالي في البنوك'!I70</f>
        <v>16</v>
      </c>
      <c r="P80" s="51">
        <f t="shared" si="29"/>
        <v>0</v>
      </c>
      <c r="Q80" s="82">
        <f t="shared" si="30"/>
        <v>27.25</v>
      </c>
      <c r="R80" s="81">
        <f t="shared" si="31"/>
        <v>6.8125</v>
      </c>
      <c r="S80" s="51">
        <f t="shared" si="32"/>
        <v>0</v>
      </c>
      <c r="T80" s="52">
        <f>'تاريخ الأزمات البنكية'!I68</f>
        <v>10.5</v>
      </c>
      <c r="U80" s="51">
        <f t="shared" si="33"/>
        <v>2</v>
      </c>
      <c r="V80" s="82">
        <f t="shared" si="34"/>
        <v>10.5</v>
      </c>
      <c r="W80" s="81">
        <f t="shared" si="35"/>
        <v>10.5</v>
      </c>
      <c r="X80" s="51">
        <f t="shared" si="36"/>
        <v>2</v>
      </c>
      <c r="Y80" s="52">
        <f>'لغة أجنبية'!I69</f>
        <v>13.5</v>
      </c>
      <c r="Z80" s="51">
        <f t="shared" si="37"/>
        <v>1</v>
      </c>
      <c r="AA80" s="82">
        <f t="shared" si="38"/>
        <v>13.5</v>
      </c>
      <c r="AB80" s="81">
        <f t="shared" si="39"/>
        <v>13.5</v>
      </c>
      <c r="AC80" s="51">
        <f t="shared" si="40"/>
        <v>1</v>
      </c>
      <c r="AD80" s="83">
        <f t="shared" si="41"/>
        <v>10</v>
      </c>
      <c r="AE80" s="84">
        <f t="shared" si="42"/>
        <v>30</v>
      </c>
    </row>
    <row r="81" spans="1:31" ht="24.75">
      <c r="A81" s="102">
        <f t="shared" si="43"/>
        <v>15</v>
      </c>
      <c r="B81" s="112" t="s">
        <v>127</v>
      </c>
      <c r="C81" s="110" t="s">
        <v>128</v>
      </c>
      <c r="D81" s="80">
        <f>'التحليل المالي'!I69</f>
        <v>38.25</v>
      </c>
      <c r="E81" s="51">
        <f t="shared" si="22"/>
        <v>6</v>
      </c>
      <c r="F81" s="52">
        <f>'إدارة المحاطر البنكية'!I69</f>
        <v>38.625</v>
      </c>
      <c r="G81" s="51">
        <f t="shared" si="23"/>
        <v>6</v>
      </c>
      <c r="H81" s="52">
        <f>'التحليل الائتماني'!I70</f>
        <v>36.75</v>
      </c>
      <c r="I81" s="51">
        <f t="shared" si="24"/>
        <v>6</v>
      </c>
      <c r="J81" s="81">
        <f t="shared" si="25"/>
        <v>113.625</v>
      </c>
      <c r="K81" s="81">
        <f t="shared" si="26"/>
        <v>12.625</v>
      </c>
      <c r="L81" s="51">
        <f t="shared" si="27"/>
        <v>18</v>
      </c>
      <c r="M81" s="52">
        <f>'منهجية تحليل المعطيات'!I69</f>
        <v>13.5</v>
      </c>
      <c r="N81" s="51">
        <f t="shared" si="28"/>
        <v>0</v>
      </c>
      <c r="O81" s="52">
        <f>'التدقيق المالي في البنوك'!I71</f>
        <v>24</v>
      </c>
      <c r="P81" s="51">
        <f t="shared" si="29"/>
        <v>5</v>
      </c>
      <c r="Q81" s="82">
        <f t="shared" si="30"/>
        <v>37.5</v>
      </c>
      <c r="R81" s="81">
        <f t="shared" si="31"/>
        <v>9.375</v>
      </c>
      <c r="S81" s="51">
        <f t="shared" si="32"/>
        <v>5</v>
      </c>
      <c r="T81" s="52">
        <f>'تاريخ الأزمات البنكية'!I69</f>
        <v>9</v>
      </c>
      <c r="U81" s="51">
        <f t="shared" si="33"/>
        <v>0</v>
      </c>
      <c r="V81" s="82">
        <f t="shared" si="34"/>
        <v>9</v>
      </c>
      <c r="W81" s="81">
        <f t="shared" si="35"/>
        <v>9</v>
      </c>
      <c r="X81" s="51">
        <f t="shared" si="36"/>
        <v>0</v>
      </c>
      <c r="Y81" s="52">
        <f>'لغة أجنبية'!I70</f>
        <v>12.5</v>
      </c>
      <c r="Z81" s="51">
        <f t="shared" si="37"/>
        <v>1</v>
      </c>
      <c r="AA81" s="82">
        <f t="shared" si="38"/>
        <v>12.5</v>
      </c>
      <c r="AB81" s="81">
        <f t="shared" si="39"/>
        <v>12.5</v>
      </c>
      <c r="AC81" s="51">
        <f t="shared" si="40"/>
        <v>1</v>
      </c>
      <c r="AD81" s="83">
        <f t="shared" si="41"/>
        <v>11.508333333333333</v>
      </c>
      <c r="AE81" s="84">
        <f t="shared" si="42"/>
        <v>30</v>
      </c>
    </row>
    <row r="82" spans="1:31" ht="24.75">
      <c r="A82" s="102">
        <f t="shared" si="43"/>
        <v>16</v>
      </c>
      <c r="B82" s="112" t="s">
        <v>129</v>
      </c>
      <c r="C82" s="110" t="s">
        <v>130</v>
      </c>
      <c r="D82" s="80">
        <f>'التحليل المالي'!I70</f>
        <v>28.5</v>
      </c>
      <c r="E82" s="51">
        <f t="shared" si="22"/>
        <v>0</v>
      </c>
      <c r="F82" s="52">
        <f>'إدارة المحاطر البنكية'!I70</f>
        <v>41.5</v>
      </c>
      <c r="G82" s="51">
        <f t="shared" si="23"/>
        <v>6</v>
      </c>
      <c r="H82" s="52">
        <f>'التحليل الائتماني'!I71</f>
        <v>27.75</v>
      </c>
      <c r="I82" s="51">
        <f t="shared" si="24"/>
        <v>0</v>
      </c>
      <c r="J82" s="81">
        <f t="shared" si="25"/>
        <v>97.75</v>
      </c>
      <c r="K82" s="81">
        <f t="shared" si="26"/>
        <v>10.86111111111111</v>
      </c>
      <c r="L82" s="51">
        <f t="shared" si="27"/>
        <v>18</v>
      </c>
      <c r="M82" s="52">
        <f>'منهجية تحليل المعطيات'!I70</f>
        <v>16</v>
      </c>
      <c r="N82" s="51">
        <f t="shared" si="28"/>
        <v>0</v>
      </c>
      <c r="O82" s="52">
        <f>'التدقيق المالي في البنوك'!I72</f>
        <v>20</v>
      </c>
      <c r="P82" s="51">
        <f t="shared" si="29"/>
        <v>5</v>
      </c>
      <c r="Q82" s="82">
        <f t="shared" si="30"/>
        <v>36</v>
      </c>
      <c r="R82" s="81">
        <f t="shared" si="31"/>
        <v>9</v>
      </c>
      <c r="S82" s="51">
        <f t="shared" si="32"/>
        <v>5</v>
      </c>
      <c r="T82" s="52">
        <f>'تاريخ الأزمات البنكية'!I70</f>
        <v>8.5</v>
      </c>
      <c r="U82" s="51">
        <f t="shared" si="33"/>
        <v>0</v>
      </c>
      <c r="V82" s="82">
        <f t="shared" si="34"/>
        <v>8.5</v>
      </c>
      <c r="W82" s="81">
        <f t="shared" si="35"/>
        <v>8.5</v>
      </c>
      <c r="X82" s="51">
        <f t="shared" si="36"/>
        <v>0</v>
      </c>
      <c r="Y82" s="52">
        <f>'لغة أجنبية'!I71</f>
        <v>7.75</v>
      </c>
      <c r="Z82" s="51">
        <f t="shared" si="37"/>
        <v>0</v>
      </c>
      <c r="AA82" s="82">
        <f t="shared" si="38"/>
        <v>7.75</v>
      </c>
      <c r="AB82" s="81">
        <f t="shared" si="39"/>
        <v>7.75</v>
      </c>
      <c r="AC82" s="51">
        <f t="shared" si="40"/>
        <v>0</v>
      </c>
      <c r="AD82" s="83">
        <f t="shared" si="41"/>
        <v>10</v>
      </c>
      <c r="AE82" s="84">
        <f t="shared" si="42"/>
        <v>30</v>
      </c>
    </row>
    <row r="83" spans="1:31" ht="24.75">
      <c r="A83" s="102">
        <f t="shared" si="43"/>
        <v>17</v>
      </c>
      <c r="B83" s="112" t="s">
        <v>131</v>
      </c>
      <c r="C83" s="110" t="s">
        <v>132</v>
      </c>
      <c r="D83" s="80">
        <f>'التحليل المالي'!I71</f>
        <v>34.6</v>
      </c>
      <c r="E83" s="51">
        <f t="shared" si="22"/>
        <v>6</v>
      </c>
      <c r="F83" s="52">
        <f>'إدارة المحاطر البنكية'!I71</f>
        <v>40.875</v>
      </c>
      <c r="G83" s="51">
        <f t="shared" si="23"/>
        <v>6</v>
      </c>
      <c r="H83" s="52">
        <f>'التحليل الائتماني'!I72</f>
        <v>30</v>
      </c>
      <c r="I83" s="51">
        <f t="shared" si="24"/>
        <v>6</v>
      </c>
      <c r="J83" s="81">
        <f t="shared" si="25"/>
        <v>105.475</v>
      </c>
      <c r="K83" s="81">
        <f t="shared" si="26"/>
        <v>11.719444444444443</v>
      </c>
      <c r="L83" s="51">
        <f t="shared" si="27"/>
        <v>18</v>
      </c>
      <c r="M83" s="52">
        <f>'منهجية تحليل المعطيات'!I71</f>
        <v>13.75</v>
      </c>
      <c r="N83" s="51">
        <f t="shared" si="28"/>
        <v>0</v>
      </c>
      <c r="O83" s="52">
        <f>'التدقيق المالي في البنوك'!I73</f>
        <v>19</v>
      </c>
      <c r="P83" s="51">
        <f t="shared" si="29"/>
        <v>0</v>
      </c>
      <c r="Q83" s="82">
        <f t="shared" si="30"/>
        <v>32.75</v>
      </c>
      <c r="R83" s="81">
        <f t="shared" si="31"/>
        <v>8.1875</v>
      </c>
      <c r="S83" s="51">
        <f t="shared" si="32"/>
        <v>0</v>
      </c>
      <c r="T83" s="52">
        <f>'تاريخ الأزمات البنكية'!I71</f>
        <v>4</v>
      </c>
      <c r="U83" s="51">
        <f t="shared" si="33"/>
        <v>0</v>
      </c>
      <c r="V83" s="82">
        <f t="shared" si="34"/>
        <v>4</v>
      </c>
      <c r="W83" s="81">
        <f t="shared" si="35"/>
        <v>4</v>
      </c>
      <c r="X83" s="51">
        <f t="shared" si="36"/>
        <v>0</v>
      </c>
      <c r="Y83" s="52">
        <f>'لغة أجنبية'!I72</f>
        <v>7.75</v>
      </c>
      <c r="Z83" s="51">
        <f t="shared" si="37"/>
        <v>0</v>
      </c>
      <c r="AA83" s="82">
        <f t="shared" si="38"/>
        <v>7.75</v>
      </c>
      <c r="AB83" s="81">
        <f t="shared" si="39"/>
        <v>7.75</v>
      </c>
      <c r="AC83" s="51">
        <f t="shared" si="40"/>
        <v>0</v>
      </c>
      <c r="AD83" s="83">
        <f t="shared" si="41"/>
        <v>9.998333333333333</v>
      </c>
      <c r="AE83" s="84">
        <v>30</v>
      </c>
    </row>
    <row r="84" spans="1:31" ht="24.75">
      <c r="A84" s="102">
        <f t="shared" si="43"/>
        <v>18</v>
      </c>
      <c r="B84" s="112" t="s">
        <v>133</v>
      </c>
      <c r="C84" s="110" t="s">
        <v>134</v>
      </c>
      <c r="D84" s="80">
        <f>'التحليل المالي'!I72</f>
        <v>32.25</v>
      </c>
      <c r="E84" s="51">
        <f t="shared" si="22"/>
        <v>6</v>
      </c>
      <c r="F84" s="52">
        <f>'إدارة المحاطر البنكية'!I72</f>
        <v>32.625</v>
      </c>
      <c r="G84" s="51">
        <f t="shared" si="23"/>
        <v>6</v>
      </c>
      <c r="H84" s="52">
        <f>'التحليل الائتماني'!I73</f>
        <v>36.75</v>
      </c>
      <c r="I84" s="51">
        <f t="shared" si="24"/>
        <v>6</v>
      </c>
      <c r="J84" s="81">
        <f t="shared" si="25"/>
        <v>101.625</v>
      </c>
      <c r="K84" s="81">
        <f t="shared" si="26"/>
        <v>11.291666666666666</v>
      </c>
      <c r="L84" s="51">
        <f t="shared" si="27"/>
        <v>18</v>
      </c>
      <c r="M84" s="52">
        <f>'منهجية تحليل المعطيات'!I72</f>
        <v>24</v>
      </c>
      <c r="N84" s="51">
        <f t="shared" si="28"/>
        <v>4</v>
      </c>
      <c r="O84" s="52">
        <f>'التدقيق المالي في البنوك'!I74</f>
        <v>16</v>
      </c>
      <c r="P84" s="51">
        <f t="shared" si="29"/>
        <v>0</v>
      </c>
      <c r="Q84" s="82">
        <f t="shared" si="30"/>
        <v>40</v>
      </c>
      <c r="R84" s="81">
        <f t="shared" si="31"/>
        <v>10</v>
      </c>
      <c r="S84" s="51">
        <f t="shared" si="32"/>
        <v>9</v>
      </c>
      <c r="T84" s="52">
        <f>'تاريخ الأزمات البنكية'!I72</f>
        <v>10</v>
      </c>
      <c r="U84" s="51">
        <f t="shared" si="33"/>
        <v>2</v>
      </c>
      <c r="V84" s="82">
        <f t="shared" si="34"/>
        <v>10</v>
      </c>
      <c r="W84" s="81">
        <f t="shared" si="35"/>
        <v>10</v>
      </c>
      <c r="X84" s="51">
        <f t="shared" si="36"/>
        <v>2</v>
      </c>
      <c r="Y84" s="52">
        <f>'لغة أجنبية'!I73</f>
        <v>7.25</v>
      </c>
      <c r="Z84" s="51">
        <f t="shared" si="37"/>
        <v>0</v>
      </c>
      <c r="AA84" s="82">
        <f t="shared" si="38"/>
        <v>7.25</v>
      </c>
      <c r="AB84" s="81">
        <f t="shared" si="39"/>
        <v>7.25</v>
      </c>
      <c r="AC84" s="51">
        <f t="shared" si="40"/>
        <v>0</v>
      </c>
      <c r="AD84" s="83">
        <f t="shared" si="41"/>
        <v>10.591666666666667</v>
      </c>
      <c r="AE84" s="84">
        <f t="shared" si="42"/>
        <v>30</v>
      </c>
    </row>
    <row r="85" spans="1:31" ht="24.75">
      <c r="A85" s="102">
        <f t="shared" si="43"/>
        <v>19</v>
      </c>
      <c r="B85" s="112" t="s">
        <v>135</v>
      </c>
      <c r="C85" s="110" t="s">
        <v>136</v>
      </c>
      <c r="D85" s="80">
        <f>'التحليل المالي'!I73</f>
        <v>34.5</v>
      </c>
      <c r="E85" s="51">
        <f t="shared" si="22"/>
        <v>6</v>
      </c>
      <c r="F85" s="52">
        <f>'إدارة المحاطر البنكية'!I73</f>
        <v>37.875</v>
      </c>
      <c r="G85" s="51">
        <f t="shared" si="23"/>
        <v>6</v>
      </c>
      <c r="H85" s="52">
        <f>'التحليل الائتماني'!I74</f>
        <v>45</v>
      </c>
      <c r="I85" s="51">
        <f t="shared" si="24"/>
        <v>6</v>
      </c>
      <c r="J85" s="81">
        <f t="shared" si="25"/>
        <v>117.375</v>
      </c>
      <c r="K85" s="81">
        <f t="shared" si="26"/>
        <v>13.041666666666666</v>
      </c>
      <c r="L85" s="51">
        <f t="shared" si="27"/>
        <v>18</v>
      </c>
      <c r="M85" s="52">
        <f>'منهجية تحليل المعطيات'!I73</f>
        <v>28</v>
      </c>
      <c r="N85" s="51">
        <f t="shared" si="28"/>
        <v>4</v>
      </c>
      <c r="O85" s="52">
        <f>'التدقيق المالي في البنوك'!I75</f>
        <v>18</v>
      </c>
      <c r="P85" s="51">
        <f t="shared" si="29"/>
        <v>0</v>
      </c>
      <c r="Q85" s="82">
        <f t="shared" si="30"/>
        <v>46</v>
      </c>
      <c r="R85" s="81">
        <f t="shared" si="31"/>
        <v>11.5</v>
      </c>
      <c r="S85" s="51">
        <f t="shared" si="32"/>
        <v>9</v>
      </c>
      <c r="T85" s="52">
        <f>'تاريخ الأزمات البنكية'!I73</f>
        <v>7</v>
      </c>
      <c r="U85" s="51">
        <f t="shared" si="33"/>
        <v>0</v>
      </c>
      <c r="V85" s="82">
        <f t="shared" si="34"/>
        <v>7</v>
      </c>
      <c r="W85" s="81">
        <f t="shared" si="35"/>
        <v>7</v>
      </c>
      <c r="X85" s="51">
        <f t="shared" si="36"/>
        <v>0</v>
      </c>
      <c r="Y85" s="52">
        <f>'لغة أجنبية'!I74</f>
        <v>7.5</v>
      </c>
      <c r="Z85" s="51">
        <f t="shared" si="37"/>
        <v>0</v>
      </c>
      <c r="AA85" s="82">
        <f t="shared" si="38"/>
        <v>7.5</v>
      </c>
      <c r="AB85" s="81">
        <f t="shared" si="39"/>
        <v>7.5</v>
      </c>
      <c r="AC85" s="51">
        <f t="shared" si="40"/>
        <v>0</v>
      </c>
      <c r="AD85" s="83">
        <f t="shared" si="41"/>
        <v>11.858333333333333</v>
      </c>
      <c r="AE85" s="84">
        <f t="shared" si="42"/>
        <v>30</v>
      </c>
    </row>
    <row r="86" spans="1:31" ht="24.75">
      <c r="A86" s="102">
        <f t="shared" si="43"/>
        <v>20</v>
      </c>
      <c r="B86" s="112" t="s">
        <v>137</v>
      </c>
      <c r="C86" s="110" t="s">
        <v>138</v>
      </c>
      <c r="D86" s="80">
        <f>'التحليل المالي'!I74</f>
        <v>43.6</v>
      </c>
      <c r="E86" s="51">
        <f t="shared" si="22"/>
        <v>6</v>
      </c>
      <c r="F86" s="52">
        <f>'إدارة المحاطر البنكية'!I74</f>
        <v>32.25</v>
      </c>
      <c r="G86" s="51">
        <f t="shared" si="23"/>
        <v>6</v>
      </c>
      <c r="H86" s="52">
        <f>'التحليل الائتماني'!I75</f>
        <v>27.75</v>
      </c>
      <c r="I86" s="51">
        <f t="shared" si="24"/>
        <v>0</v>
      </c>
      <c r="J86" s="81">
        <f t="shared" si="25"/>
        <v>103.6</v>
      </c>
      <c r="K86" s="81">
        <f t="shared" si="26"/>
        <v>11.511111111111111</v>
      </c>
      <c r="L86" s="51">
        <f t="shared" si="27"/>
        <v>18</v>
      </c>
      <c r="M86" s="52">
        <f>'منهجية تحليل المعطيات'!I74</f>
        <v>15.25</v>
      </c>
      <c r="N86" s="51">
        <f t="shared" si="28"/>
        <v>0</v>
      </c>
      <c r="O86" s="52">
        <f>'التدقيق المالي في البنوك'!I76</f>
        <v>15</v>
      </c>
      <c r="P86" s="51">
        <f t="shared" si="29"/>
        <v>0</v>
      </c>
      <c r="Q86" s="82">
        <f t="shared" si="30"/>
        <v>30.25</v>
      </c>
      <c r="R86" s="81">
        <f t="shared" si="31"/>
        <v>7.5625</v>
      </c>
      <c r="S86" s="51">
        <f t="shared" si="32"/>
        <v>0</v>
      </c>
      <c r="T86" s="52">
        <f>'تاريخ الأزمات البنكية'!I74</f>
        <v>8.5</v>
      </c>
      <c r="U86" s="51">
        <f t="shared" si="33"/>
        <v>0</v>
      </c>
      <c r="V86" s="82">
        <f t="shared" si="34"/>
        <v>8.5</v>
      </c>
      <c r="W86" s="81">
        <f t="shared" si="35"/>
        <v>8.5</v>
      </c>
      <c r="X86" s="51">
        <f t="shared" si="36"/>
        <v>0</v>
      </c>
      <c r="Y86" s="52">
        <f>'لغة أجنبية'!I75</f>
        <v>7.625</v>
      </c>
      <c r="Z86" s="51">
        <f t="shared" si="37"/>
        <v>0</v>
      </c>
      <c r="AA86" s="82">
        <f t="shared" si="38"/>
        <v>7.625</v>
      </c>
      <c r="AB86" s="81">
        <f t="shared" si="39"/>
        <v>7.625</v>
      </c>
      <c r="AC86" s="51">
        <f t="shared" si="40"/>
        <v>0</v>
      </c>
      <c r="AD86" s="83">
        <f t="shared" si="41"/>
        <v>9.998333333333333</v>
      </c>
      <c r="AE86" s="84">
        <v>30</v>
      </c>
    </row>
    <row r="87" spans="1:31" ht="24.75">
      <c r="A87" s="102">
        <f t="shared" si="43"/>
        <v>21</v>
      </c>
      <c r="B87" s="112" t="s">
        <v>139</v>
      </c>
      <c r="C87" s="110" t="s">
        <v>126</v>
      </c>
      <c r="D87" s="80">
        <f>'التحليل المالي'!I75</f>
        <v>31.5</v>
      </c>
      <c r="E87" s="51">
        <f t="shared" si="22"/>
        <v>6</v>
      </c>
      <c r="F87" s="52">
        <f>'إدارة المحاطر البنكية'!I75</f>
        <v>24</v>
      </c>
      <c r="G87" s="51">
        <f t="shared" si="23"/>
        <v>0</v>
      </c>
      <c r="H87" s="52">
        <f>'التحليل الائتماني'!I76</f>
        <v>28.5</v>
      </c>
      <c r="I87" s="51">
        <f t="shared" si="24"/>
        <v>0</v>
      </c>
      <c r="J87" s="81">
        <f t="shared" si="25"/>
        <v>84</v>
      </c>
      <c r="K87" s="81">
        <f t="shared" si="26"/>
        <v>9.333333333333334</v>
      </c>
      <c r="L87" s="51">
        <f t="shared" si="27"/>
        <v>6</v>
      </c>
      <c r="M87" s="52">
        <f>'منهجية تحليل المعطيات'!I75</f>
        <v>12.75</v>
      </c>
      <c r="N87" s="51">
        <f t="shared" si="28"/>
        <v>0</v>
      </c>
      <c r="O87" s="52">
        <f>'التدقيق المالي في البنوك'!I77</f>
        <v>17</v>
      </c>
      <c r="P87" s="51">
        <f t="shared" si="29"/>
        <v>0</v>
      </c>
      <c r="Q87" s="82">
        <f t="shared" si="30"/>
        <v>29.75</v>
      </c>
      <c r="R87" s="81">
        <f t="shared" si="31"/>
        <v>7.4375</v>
      </c>
      <c r="S87" s="51">
        <f t="shared" si="32"/>
        <v>0</v>
      </c>
      <c r="T87" s="52">
        <f>'تاريخ الأزمات البنكية'!I75</f>
        <v>8.5</v>
      </c>
      <c r="U87" s="51">
        <f t="shared" si="33"/>
        <v>0</v>
      </c>
      <c r="V87" s="82">
        <f t="shared" si="34"/>
        <v>8.5</v>
      </c>
      <c r="W87" s="81">
        <f t="shared" si="35"/>
        <v>8.5</v>
      </c>
      <c r="X87" s="51">
        <f t="shared" si="36"/>
        <v>0</v>
      </c>
      <c r="Y87" s="52">
        <f>'لغة أجنبية'!I76</f>
        <v>8</v>
      </c>
      <c r="Z87" s="51">
        <f t="shared" si="37"/>
        <v>0</v>
      </c>
      <c r="AA87" s="82">
        <f t="shared" si="38"/>
        <v>8</v>
      </c>
      <c r="AB87" s="81">
        <f t="shared" si="39"/>
        <v>8</v>
      </c>
      <c r="AC87" s="51">
        <f t="shared" si="40"/>
        <v>0</v>
      </c>
      <c r="AD87" s="83">
        <f t="shared" si="41"/>
        <v>8.683333333333334</v>
      </c>
      <c r="AE87" s="84">
        <f t="shared" si="42"/>
        <v>6</v>
      </c>
    </row>
    <row r="88" spans="1:31" ht="24.75">
      <c r="A88" s="102">
        <f t="shared" si="43"/>
        <v>22</v>
      </c>
      <c r="B88" s="112" t="s">
        <v>140</v>
      </c>
      <c r="C88" s="110" t="s">
        <v>141</v>
      </c>
      <c r="D88" s="80">
        <f>'التحليل المالي'!I76</f>
        <v>22.5</v>
      </c>
      <c r="E88" s="51">
        <f t="shared" si="22"/>
        <v>0</v>
      </c>
      <c r="F88" s="52">
        <f>'إدارة المحاطر البنكية'!I76</f>
        <v>32.625</v>
      </c>
      <c r="G88" s="51">
        <f t="shared" si="23"/>
        <v>6</v>
      </c>
      <c r="H88" s="52">
        <f>'التحليل الائتماني'!I77</f>
        <v>21</v>
      </c>
      <c r="I88" s="51">
        <f t="shared" si="24"/>
        <v>0</v>
      </c>
      <c r="J88" s="81">
        <f t="shared" si="25"/>
        <v>76.125</v>
      </c>
      <c r="K88" s="81">
        <f t="shared" si="26"/>
        <v>8.458333333333334</v>
      </c>
      <c r="L88" s="51">
        <f t="shared" si="27"/>
        <v>6</v>
      </c>
      <c r="M88" s="52">
        <f>'منهجية تحليل المعطيات'!I76</f>
        <v>9</v>
      </c>
      <c r="N88" s="51">
        <f t="shared" si="28"/>
        <v>0</v>
      </c>
      <c r="O88" s="52">
        <f>'التدقيق المالي في البنوك'!I78</f>
        <v>15</v>
      </c>
      <c r="P88" s="51">
        <f t="shared" si="29"/>
        <v>0</v>
      </c>
      <c r="Q88" s="82">
        <f t="shared" si="30"/>
        <v>24</v>
      </c>
      <c r="R88" s="81">
        <f t="shared" si="31"/>
        <v>6</v>
      </c>
      <c r="S88" s="51">
        <f t="shared" si="32"/>
        <v>0</v>
      </c>
      <c r="T88" s="52">
        <f>'تاريخ الأزمات البنكية'!I76</f>
        <v>5</v>
      </c>
      <c r="U88" s="51">
        <f t="shared" si="33"/>
        <v>0</v>
      </c>
      <c r="V88" s="82">
        <f t="shared" si="34"/>
        <v>5</v>
      </c>
      <c r="W88" s="81">
        <f t="shared" si="35"/>
        <v>5</v>
      </c>
      <c r="X88" s="51">
        <f t="shared" si="36"/>
        <v>0</v>
      </c>
      <c r="Y88" s="52">
        <f>'لغة أجنبية'!I77</f>
        <v>9.25</v>
      </c>
      <c r="Z88" s="51">
        <f t="shared" si="37"/>
        <v>0</v>
      </c>
      <c r="AA88" s="82">
        <f t="shared" si="38"/>
        <v>9.25</v>
      </c>
      <c r="AB88" s="81">
        <f t="shared" si="39"/>
        <v>9.25</v>
      </c>
      <c r="AC88" s="51">
        <f t="shared" si="40"/>
        <v>0</v>
      </c>
      <c r="AD88" s="83">
        <f t="shared" si="41"/>
        <v>7.625</v>
      </c>
      <c r="AE88" s="84">
        <f t="shared" si="42"/>
        <v>6</v>
      </c>
    </row>
    <row r="89" spans="1:31" ht="24.75">
      <c r="A89" s="102">
        <f t="shared" si="43"/>
        <v>23</v>
      </c>
      <c r="B89" s="112" t="s">
        <v>142</v>
      </c>
      <c r="C89" s="110" t="s">
        <v>143</v>
      </c>
      <c r="D89" s="80">
        <f>'التحليل المالي'!I77</f>
        <v>27</v>
      </c>
      <c r="E89" s="51">
        <f t="shared" si="22"/>
        <v>0</v>
      </c>
      <c r="F89" s="52">
        <f>'إدارة المحاطر البنكية'!I77</f>
        <v>42.375</v>
      </c>
      <c r="G89" s="51">
        <f t="shared" si="23"/>
        <v>6</v>
      </c>
      <c r="H89" s="52">
        <f>'التحليل الائتماني'!I78</f>
        <v>33.75</v>
      </c>
      <c r="I89" s="51">
        <f t="shared" si="24"/>
        <v>6</v>
      </c>
      <c r="J89" s="81">
        <f t="shared" si="25"/>
        <v>103.125</v>
      </c>
      <c r="K89" s="81">
        <f t="shared" si="26"/>
        <v>11.458333333333334</v>
      </c>
      <c r="L89" s="51">
        <f t="shared" si="27"/>
        <v>18</v>
      </c>
      <c r="M89" s="52">
        <f>'منهجية تحليل المعطيات'!I77</f>
        <v>16.25</v>
      </c>
      <c r="N89" s="51">
        <f t="shared" si="28"/>
        <v>0</v>
      </c>
      <c r="O89" s="52">
        <f>'التدقيق المالي في البنوك'!I79</f>
        <v>23</v>
      </c>
      <c r="P89" s="51">
        <f t="shared" si="29"/>
        <v>5</v>
      </c>
      <c r="Q89" s="82">
        <f t="shared" si="30"/>
        <v>39.25</v>
      </c>
      <c r="R89" s="81">
        <f t="shared" si="31"/>
        <v>9.8125</v>
      </c>
      <c r="S89" s="51">
        <f t="shared" si="32"/>
        <v>5</v>
      </c>
      <c r="T89" s="52">
        <f>'تاريخ الأزمات البنكية'!I77</f>
        <v>13</v>
      </c>
      <c r="U89" s="51">
        <f t="shared" si="33"/>
        <v>2</v>
      </c>
      <c r="V89" s="82">
        <f t="shared" si="34"/>
        <v>13</v>
      </c>
      <c r="W89" s="81">
        <f t="shared" si="35"/>
        <v>13</v>
      </c>
      <c r="X89" s="51">
        <f t="shared" si="36"/>
        <v>2</v>
      </c>
      <c r="Y89" s="52">
        <f>'لغة أجنبية'!I78</f>
        <v>13.75</v>
      </c>
      <c r="Z89" s="51">
        <f t="shared" si="37"/>
        <v>1</v>
      </c>
      <c r="AA89" s="82">
        <f t="shared" si="38"/>
        <v>13.75</v>
      </c>
      <c r="AB89" s="81">
        <f t="shared" si="39"/>
        <v>13.75</v>
      </c>
      <c r="AC89" s="51">
        <f t="shared" si="40"/>
        <v>1</v>
      </c>
      <c r="AD89" s="83">
        <f t="shared" si="41"/>
        <v>11.275</v>
      </c>
      <c r="AE89" s="84">
        <f t="shared" si="42"/>
        <v>30</v>
      </c>
    </row>
    <row r="90" spans="1:31" ht="24.75">
      <c r="A90" s="102">
        <f t="shared" si="43"/>
        <v>24</v>
      </c>
      <c r="B90" s="112" t="s">
        <v>144</v>
      </c>
      <c r="C90" s="110" t="s">
        <v>145</v>
      </c>
      <c r="D90" s="80">
        <f>'التحليل المالي'!I78</f>
        <v>0</v>
      </c>
      <c r="E90" s="51">
        <f t="shared" si="22"/>
        <v>0</v>
      </c>
      <c r="F90" s="52">
        <f>'إدارة المحاطر البنكية'!I78</f>
        <v>0</v>
      </c>
      <c r="G90" s="51">
        <f t="shared" si="23"/>
        <v>0</v>
      </c>
      <c r="H90" s="52">
        <f>'التحليل الائتماني'!I79</f>
        <v>0</v>
      </c>
      <c r="I90" s="51">
        <f t="shared" si="24"/>
        <v>0</v>
      </c>
      <c r="J90" s="81">
        <f t="shared" si="25"/>
        <v>0</v>
      </c>
      <c r="K90" s="81">
        <f t="shared" si="26"/>
        <v>0</v>
      </c>
      <c r="L90" s="51">
        <f t="shared" si="27"/>
        <v>0</v>
      </c>
      <c r="M90" s="52">
        <f>'منهجية تحليل المعطيات'!I78</f>
        <v>0</v>
      </c>
      <c r="N90" s="51">
        <f t="shared" si="28"/>
        <v>0</v>
      </c>
      <c r="O90" s="52">
        <f>'التدقيق المالي في البنوك'!I80</f>
        <v>0</v>
      </c>
      <c r="P90" s="51">
        <f t="shared" si="29"/>
        <v>0</v>
      </c>
      <c r="Q90" s="82">
        <f t="shared" si="30"/>
        <v>0</v>
      </c>
      <c r="R90" s="81">
        <f t="shared" si="31"/>
        <v>0</v>
      </c>
      <c r="S90" s="51">
        <f t="shared" si="32"/>
        <v>0</v>
      </c>
      <c r="T90" s="52">
        <f>'تاريخ الأزمات البنكية'!I78</f>
        <v>0</v>
      </c>
      <c r="U90" s="51">
        <f t="shared" si="33"/>
        <v>0</v>
      </c>
      <c r="V90" s="82">
        <f t="shared" si="34"/>
        <v>0</v>
      </c>
      <c r="W90" s="81">
        <f t="shared" si="35"/>
        <v>0</v>
      </c>
      <c r="X90" s="51">
        <f t="shared" si="36"/>
        <v>0</v>
      </c>
      <c r="Y90" s="52">
        <f>'لغة أجنبية'!I79</f>
        <v>0</v>
      </c>
      <c r="Z90" s="51">
        <f t="shared" si="37"/>
        <v>0</v>
      </c>
      <c r="AA90" s="82">
        <f t="shared" si="38"/>
        <v>0</v>
      </c>
      <c r="AB90" s="81">
        <f t="shared" si="39"/>
        <v>0</v>
      </c>
      <c r="AC90" s="51">
        <f t="shared" si="40"/>
        <v>0</v>
      </c>
      <c r="AD90" s="83">
        <f t="shared" si="41"/>
        <v>0</v>
      </c>
      <c r="AE90" s="84">
        <f t="shared" si="42"/>
        <v>0</v>
      </c>
    </row>
    <row r="91" spans="1:31" ht="24.75">
      <c r="A91" s="102">
        <f t="shared" si="43"/>
        <v>25</v>
      </c>
      <c r="B91" s="112" t="s">
        <v>87</v>
      </c>
      <c r="C91" s="110" t="s">
        <v>146</v>
      </c>
      <c r="D91" s="80">
        <f>'التحليل المالي'!I79</f>
        <v>38.25</v>
      </c>
      <c r="E91" s="51">
        <f t="shared" si="22"/>
        <v>6</v>
      </c>
      <c r="F91" s="52">
        <f>'إدارة المحاطر البنكية'!I79</f>
        <v>36.375</v>
      </c>
      <c r="G91" s="51">
        <f t="shared" si="23"/>
        <v>6</v>
      </c>
      <c r="H91" s="52">
        <f>'التحليل الائتماني'!I80</f>
        <v>33</v>
      </c>
      <c r="I91" s="51">
        <f t="shared" si="24"/>
        <v>6</v>
      </c>
      <c r="J91" s="81">
        <f t="shared" si="25"/>
        <v>107.625</v>
      </c>
      <c r="K91" s="81">
        <f t="shared" si="26"/>
        <v>11.958333333333334</v>
      </c>
      <c r="L91" s="51">
        <f t="shared" si="27"/>
        <v>18</v>
      </c>
      <c r="M91" s="52">
        <f>'منهجية تحليل المعطيات'!I79</f>
        <v>13.5</v>
      </c>
      <c r="N91" s="51">
        <f t="shared" si="28"/>
        <v>0</v>
      </c>
      <c r="O91" s="52">
        <f>'التدقيق المالي في البنوك'!I81</f>
        <v>18</v>
      </c>
      <c r="P91" s="51">
        <f t="shared" si="29"/>
        <v>0</v>
      </c>
      <c r="Q91" s="82">
        <f t="shared" si="30"/>
        <v>31.5</v>
      </c>
      <c r="R91" s="81">
        <f t="shared" si="31"/>
        <v>7.875</v>
      </c>
      <c r="S91" s="51">
        <f t="shared" si="32"/>
        <v>0</v>
      </c>
      <c r="T91" s="52">
        <f>'تاريخ الأزمات البنكية'!I79</f>
        <v>8.5</v>
      </c>
      <c r="U91" s="51">
        <f t="shared" si="33"/>
        <v>0</v>
      </c>
      <c r="V91" s="82">
        <f t="shared" si="34"/>
        <v>8.5</v>
      </c>
      <c r="W91" s="81">
        <f t="shared" si="35"/>
        <v>8.5</v>
      </c>
      <c r="X91" s="51">
        <f t="shared" si="36"/>
        <v>0</v>
      </c>
      <c r="Y91" s="52">
        <f>'لغة أجنبية'!I80</f>
        <v>13.5</v>
      </c>
      <c r="Z91" s="51">
        <f t="shared" si="37"/>
        <v>1</v>
      </c>
      <c r="AA91" s="82">
        <f t="shared" si="38"/>
        <v>13.5</v>
      </c>
      <c r="AB91" s="81">
        <f t="shared" si="39"/>
        <v>13.5</v>
      </c>
      <c r="AC91" s="51">
        <f t="shared" si="40"/>
        <v>1</v>
      </c>
      <c r="AD91" s="83">
        <f t="shared" si="41"/>
        <v>10.741666666666667</v>
      </c>
      <c r="AE91" s="84">
        <f t="shared" si="42"/>
        <v>30</v>
      </c>
    </row>
    <row r="92" spans="1:31" ht="24.75">
      <c r="A92" s="102">
        <f t="shared" si="43"/>
        <v>26</v>
      </c>
      <c r="B92" s="112" t="s">
        <v>147</v>
      </c>
      <c r="C92" s="110" t="s">
        <v>148</v>
      </c>
      <c r="D92" s="80">
        <f>'التحليل المالي'!I80</f>
        <v>27</v>
      </c>
      <c r="E92" s="51">
        <f t="shared" si="22"/>
        <v>0</v>
      </c>
      <c r="F92" s="52">
        <f>'إدارة المحاطر البنكية'!I80</f>
        <v>24.75</v>
      </c>
      <c r="G92" s="51">
        <f t="shared" si="23"/>
        <v>0</v>
      </c>
      <c r="H92" s="52">
        <f>'التحليل الائتماني'!I81</f>
        <v>17.25</v>
      </c>
      <c r="I92" s="51">
        <f t="shared" si="24"/>
        <v>0</v>
      </c>
      <c r="J92" s="81">
        <f t="shared" si="25"/>
        <v>69</v>
      </c>
      <c r="K92" s="81">
        <f t="shared" si="26"/>
        <v>7.666666666666667</v>
      </c>
      <c r="L92" s="51">
        <f t="shared" si="27"/>
        <v>0</v>
      </c>
      <c r="M92" s="52">
        <f>'منهجية تحليل المعطيات'!I80</f>
        <v>6.25</v>
      </c>
      <c r="N92" s="51">
        <f t="shared" si="28"/>
        <v>0</v>
      </c>
      <c r="O92" s="52">
        <f>'التدقيق المالي في البنوك'!I82</f>
        <v>16</v>
      </c>
      <c r="P92" s="51">
        <f t="shared" si="29"/>
        <v>0</v>
      </c>
      <c r="Q92" s="82">
        <f t="shared" si="30"/>
        <v>22.25</v>
      </c>
      <c r="R92" s="81">
        <f t="shared" si="31"/>
        <v>5.5625</v>
      </c>
      <c r="S92" s="51">
        <f t="shared" si="32"/>
        <v>0</v>
      </c>
      <c r="T92" s="52">
        <f>'تاريخ الأزمات البنكية'!I80</f>
        <v>3</v>
      </c>
      <c r="U92" s="51">
        <f t="shared" si="33"/>
        <v>0</v>
      </c>
      <c r="V92" s="82">
        <f t="shared" si="34"/>
        <v>3</v>
      </c>
      <c r="W92" s="81">
        <f t="shared" si="35"/>
        <v>3</v>
      </c>
      <c r="X92" s="51">
        <f t="shared" si="36"/>
        <v>0</v>
      </c>
      <c r="Y92" s="52">
        <f>'لغة أجنبية'!I81</f>
        <v>7.25</v>
      </c>
      <c r="Z92" s="51">
        <f t="shared" si="37"/>
        <v>0</v>
      </c>
      <c r="AA92" s="82">
        <f t="shared" si="38"/>
        <v>7.25</v>
      </c>
      <c r="AB92" s="81">
        <f t="shared" si="39"/>
        <v>7.25</v>
      </c>
      <c r="AC92" s="51">
        <f t="shared" si="40"/>
        <v>0</v>
      </c>
      <c r="AD92" s="83">
        <f t="shared" si="41"/>
        <v>6.766666666666667</v>
      </c>
      <c r="AE92" s="84">
        <f t="shared" si="42"/>
        <v>0</v>
      </c>
    </row>
    <row r="93" spans="1:31" ht="24.75">
      <c r="A93" s="102">
        <f t="shared" si="43"/>
        <v>27</v>
      </c>
      <c r="B93" s="112" t="s">
        <v>149</v>
      </c>
      <c r="C93" s="110" t="s">
        <v>150</v>
      </c>
      <c r="D93" s="80">
        <f>'التحليل المالي'!I81</f>
        <v>22.5</v>
      </c>
      <c r="E93" s="51">
        <f t="shared" si="22"/>
        <v>0</v>
      </c>
      <c r="F93" s="52">
        <f>'إدارة المحاطر البنكية'!I81</f>
        <v>28.125</v>
      </c>
      <c r="G93" s="51">
        <f t="shared" si="23"/>
        <v>0</v>
      </c>
      <c r="H93" s="52">
        <f>'التحليل الائتماني'!I82</f>
        <v>22.5</v>
      </c>
      <c r="I93" s="51">
        <f t="shared" si="24"/>
        <v>0</v>
      </c>
      <c r="J93" s="81">
        <f t="shared" si="25"/>
        <v>73.125</v>
      </c>
      <c r="K93" s="81">
        <f t="shared" si="26"/>
        <v>8.125</v>
      </c>
      <c r="L93" s="51">
        <f t="shared" si="27"/>
        <v>0</v>
      </c>
      <c r="M93" s="52">
        <f>'منهجية تحليل المعطيات'!I81</f>
        <v>7.25</v>
      </c>
      <c r="N93" s="51">
        <f t="shared" si="28"/>
        <v>0</v>
      </c>
      <c r="O93" s="52">
        <f>'التدقيق المالي في البنوك'!I83</f>
        <v>15</v>
      </c>
      <c r="P93" s="51">
        <f t="shared" si="29"/>
        <v>0</v>
      </c>
      <c r="Q93" s="82">
        <f t="shared" si="30"/>
        <v>22.25</v>
      </c>
      <c r="R93" s="81">
        <f t="shared" si="31"/>
        <v>5.5625</v>
      </c>
      <c r="S93" s="51">
        <f t="shared" si="32"/>
        <v>0</v>
      </c>
      <c r="T93" s="52">
        <f>'تاريخ الأزمات البنكية'!I81</f>
        <v>3</v>
      </c>
      <c r="U93" s="51">
        <f t="shared" si="33"/>
        <v>0</v>
      </c>
      <c r="V93" s="82">
        <f t="shared" si="34"/>
        <v>3</v>
      </c>
      <c r="W93" s="81">
        <f t="shared" si="35"/>
        <v>3</v>
      </c>
      <c r="X93" s="51">
        <f t="shared" si="36"/>
        <v>0</v>
      </c>
      <c r="Y93" s="52">
        <f>'لغة أجنبية'!I82</f>
        <v>12.25</v>
      </c>
      <c r="Z93" s="51">
        <f t="shared" si="37"/>
        <v>1</v>
      </c>
      <c r="AA93" s="82">
        <f t="shared" si="38"/>
        <v>12.25</v>
      </c>
      <c r="AB93" s="81">
        <f t="shared" si="39"/>
        <v>12.25</v>
      </c>
      <c r="AC93" s="51">
        <f t="shared" si="40"/>
        <v>1</v>
      </c>
      <c r="AD93" s="83">
        <f t="shared" si="41"/>
        <v>7.375</v>
      </c>
      <c r="AE93" s="84">
        <f t="shared" si="42"/>
        <v>1</v>
      </c>
    </row>
    <row r="94" spans="1:31" ht="24.75">
      <c r="A94" s="102">
        <f t="shared" si="43"/>
        <v>28</v>
      </c>
      <c r="B94" s="112" t="s">
        <v>151</v>
      </c>
      <c r="C94" s="110" t="s">
        <v>152</v>
      </c>
      <c r="D94" s="80">
        <f>'التحليل المالي'!I82</f>
        <v>27</v>
      </c>
      <c r="E94" s="51">
        <f t="shared" si="22"/>
        <v>0</v>
      </c>
      <c r="F94" s="52">
        <f>'إدارة المحاطر البنكية'!I82</f>
        <v>44.75</v>
      </c>
      <c r="G94" s="51">
        <f t="shared" si="23"/>
        <v>6</v>
      </c>
      <c r="H94" s="52">
        <f>'التحليل الائتماني'!I83</f>
        <v>29.25</v>
      </c>
      <c r="I94" s="51">
        <f t="shared" si="24"/>
        <v>0</v>
      </c>
      <c r="J94" s="81">
        <f t="shared" si="25"/>
        <v>101</v>
      </c>
      <c r="K94" s="81">
        <f t="shared" si="26"/>
        <v>11.222222222222221</v>
      </c>
      <c r="L94" s="51">
        <f t="shared" si="27"/>
        <v>18</v>
      </c>
      <c r="M94" s="52">
        <f>'منهجية تحليل المعطيات'!I82</f>
        <v>13</v>
      </c>
      <c r="N94" s="51">
        <f t="shared" si="28"/>
        <v>0</v>
      </c>
      <c r="O94" s="52">
        <f>'التدقيق المالي في البنوك'!I84</f>
        <v>17.5</v>
      </c>
      <c r="P94" s="51">
        <f t="shared" si="29"/>
        <v>0</v>
      </c>
      <c r="Q94" s="82">
        <f t="shared" si="30"/>
        <v>30.5</v>
      </c>
      <c r="R94" s="81">
        <f t="shared" si="31"/>
        <v>7.625</v>
      </c>
      <c r="S94" s="51">
        <f t="shared" si="32"/>
        <v>0</v>
      </c>
      <c r="T94" s="52">
        <f>'تاريخ الأزمات البنكية'!I82</f>
        <v>5</v>
      </c>
      <c r="U94" s="51">
        <f t="shared" si="33"/>
        <v>0</v>
      </c>
      <c r="V94" s="82">
        <f t="shared" si="34"/>
        <v>5</v>
      </c>
      <c r="W94" s="81">
        <f t="shared" si="35"/>
        <v>5</v>
      </c>
      <c r="X94" s="51">
        <f t="shared" si="36"/>
        <v>0</v>
      </c>
      <c r="Y94" s="52">
        <f>'لغة أجنبية'!I83</f>
        <v>13.5</v>
      </c>
      <c r="Z94" s="51">
        <f t="shared" si="37"/>
        <v>1</v>
      </c>
      <c r="AA94" s="82">
        <f t="shared" si="38"/>
        <v>13.5</v>
      </c>
      <c r="AB94" s="81">
        <f t="shared" si="39"/>
        <v>13.5</v>
      </c>
      <c r="AC94" s="51">
        <f t="shared" si="40"/>
        <v>1</v>
      </c>
      <c r="AD94" s="83">
        <f t="shared" si="41"/>
        <v>10</v>
      </c>
      <c r="AE94" s="84">
        <f t="shared" si="42"/>
        <v>30</v>
      </c>
    </row>
    <row r="95" spans="1:31" ht="24.75">
      <c r="A95" s="102">
        <f t="shared" si="43"/>
        <v>29</v>
      </c>
      <c r="B95" s="112" t="s">
        <v>153</v>
      </c>
      <c r="C95" s="110" t="s">
        <v>154</v>
      </c>
      <c r="D95" s="80">
        <f>'التحليل المالي'!I83</f>
        <v>41.25</v>
      </c>
      <c r="E95" s="51">
        <f t="shared" si="22"/>
        <v>6</v>
      </c>
      <c r="F95" s="52">
        <f>'إدارة المحاطر البنكية'!I83</f>
        <v>46.5</v>
      </c>
      <c r="G95" s="51">
        <f t="shared" si="23"/>
        <v>6</v>
      </c>
      <c r="H95" s="52">
        <f>'التحليل الائتماني'!I84</f>
        <v>45</v>
      </c>
      <c r="I95" s="51">
        <f t="shared" si="24"/>
        <v>6</v>
      </c>
      <c r="J95" s="81">
        <f t="shared" si="25"/>
        <v>132.75</v>
      </c>
      <c r="K95" s="81">
        <f t="shared" si="26"/>
        <v>14.75</v>
      </c>
      <c r="L95" s="51">
        <f t="shared" si="27"/>
        <v>18</v>
      </c>
      <c r="M95" s="52">
        <f>'منهجية تحليل المعطيات'!I83</f>
        <v>23.5</v>
      </c>
      <c r="N95" s="51">
        <f t="shared" si="28"/>
        <v>4</v>
      </c>
      <c r="O95" s="52">
        <f>'التدقيق المالي في البنوك'!I85</f>
        <v>29</v>
      </c>
      <c r="P95" s="51">
        <f t="shared" si="29"/>
        <v>5</v>
      </c>
      <c r="Q95" s="82">
        <f t="shared" si="30"/>
        <v>52.5</v>
      </c>
      <c r="R95" s="81">
        <f t="shared" si="31"/>
        <v>13.125</v>
      </c>
      <c r="S95" s="51">
        <f t="shared" si="32"/>
        <v>9</v>
      </c>
      <c r="T95" s="52">
        <f>'تاريخ الأزمات البنكية'!I83</f>
        <v>11</v>
      </c>
      <c r="U95" s="51">
        <f t="shared" si="33"/>
        <v>2</v>
      </c>
      <c r="V95" s="82">
        <f t="shared" si="34"/>
        <v>11</v>
      </c>
      <c r="W95" s="81">
        <f t="shared" si="35"/>
        <v>11</v>
      </c>
      <c r="X95" s="51">
        <f t="shared" si="36"/>
        <v>2</v>
      </c>
      <c r="Y95" s="52">
        <f>'لغة أجنبية'!I84</f>
        <v>14</v>
      </c>
      <c r="Z95" s="51">
        <f t="shared" si="37"/>
        <v>1</v>
      </c>
      <c r="AA95" s="82">
        <f t="shared" si="38"/>
        <v>14</v>
      </c>
      <c r="AB95" s="81">
        <f t="shared" si="39"/>
        <v>14</v>
      </c>
      <c r="AC95" s="51">
        <f t="shared" si="40"/>
        <v>1</v>
      </c>
      <c r="AD95" s="83">
        <f t="shared" si="41"/>
        <v>14.016666666666667</v>
      </c>
      <c r="AE95" s="84">
        <f t="shared" si="42"/>
        <v>30</v>
      </c>
    </row>
    <row r="96" spans="1:31" ht="24.75">
      <c r="A96" s="102">
        <f t="shared" si="43"/>
        <v>30</v>
      </c>
      <c r="B96" s="112" t="s">
        <v>155</v>
      </c>
      <c r="C96" s="110" t="s">
        <v>143</v>
      </c>
      <c r="D96" s="80">
        <f>'التحليل المالي'!I84</f>
        <v>31.5</v>
      </c>
      <c r="E96" s="51">
        <f t="shared" si="22"/>
        <v>6</v>
      </c>
      <c r="F96" s="52">
        <f>'إدارة المحاطر البنكية'!I84</f>
        <v>33</v>
      </c>
      <c r="G96" s="51">
        <f t="shared" si="23"/>
        <v>6</v>
      </c>
      <c r="H96" s="52">
        <f>'التحليل الائتماني'!I85</f>
        <v>25.5</v>
      </c>
      <c r="I96" s="51">
        <f t="shared" si="24"/>
        <v>0</v>
      </c>
      <c r="J96" s="81">
        <f t="shared" si="25"/>
        <v>90</v>
      </c>
      <c r="K96" s="81">
        <f t="shared" si="26"/>
        <v>10</v>
      </c>
      <c r="L96" s="51">
        <f t="shared" si="27"/>
        <v>18</v>
      </c>
      <c r="M96" s="52">
        <f>'منهجية تحليل المعطيات'!I84</f>
        <v>10.5</v>
      </c>
      <c r="N96" s="51">
        <f t="shared" si="28"/>
        <v>0</v>
      </c>
      <c r="O96" s="52">
        <f>'التدقيق المالي في البنوك'!I86</f>
        <v>18</v>
      </c>
      <c r="P96" s="51">
        <f t="shared" si="29"/>
        <v>0</v>
      </c>
      <c r="Q96" s="82">
        <f t="shared" si="30"/>
        <v>28.5</v>
      </c>
      <c r="R96" s="81">
        <f t="shared" si="31"/>
        <v>7.125</v>
      </c>
      <c r="S96" s="51">
        <f t="shared" si="32"/>
        <v>0</v>
      </c>
      <c r="T96" s="52">
        <f>'تاريخ الأزمات البنكية'!I84</f>
        <v>6</v>
      </c>
      <c r="U96" s="51">
        <f t="shared" si="33"/>
        <v>0</v>
      </c>
      <c r="V96" s="82">
        <f t="shared" si="34"/>
        <v>6</v>
      </c>
      <c r="W96" s="81">
        <f t="shared" si="35"/>
        <v>6</v>
      </c>
      <c r="X96" s="51">
        <f t="shared" si="36"/>
        <v>0</v>
      </c>
      <c r="Y96" s="52">
        <f>'لغة أجنبية'!I85</f>
        <v>12.25</v>
      </c>
      <c r="Z96" s="51">
        <f t="shared" si="37"/>
        <v>1</v>
      </c>
      <c r="AA96" s="82">
        <f t="shared" si="38"/>
        <v>12.25</v>
      </c>
      <c r="AB96" s="81">
        <f t="shared" si="39"/>
        <v>12.25</v>
      </c>
      <c r="AC96" s="51">
        <f t="shared" si="40"/>
        <v>1</v>
      </c>
      <c r="AD96" s="83">
        <f t="shared" si="41"/>
        <v>9.116666666666667</v>
      </c>
      <c r="AE96" s="84">
        <f t="shared" si="42"/>
        <v>19</v>
      </c>
    </row>
    <row r="97" spans="1:31" ht="25.5" thickBot="1">
      <c r="A97" s="103">
        <f t="shared" si="43"/>
        <v>31</v>
      </c>
      <c r="B97" s="113" t="s">
        <v>156</v>
      </c>
      <c r="C97" s="114" t="s">
        <v>157</v>
      </c>
      <c r="D97" s="80">
        <f>'التحليل المالي'!I85</f>
        <v>25.5</v>
      </c>
      <c r="E97" s="51">
        <f t="shared" si="22"/>
        <v>0</v>
      </c>
      <c r="F97" s="52">
        <f>'إدارة المحاطر البنكية'!I85</f>
        <v>30</v>
      </c>
      <c r="G97" s="51">
        <f t="shared" si="23"/>
        <v>6</v>
      </c>
      <c r="H97" s="52">
        <f>'التحليل الائتماني'!I86</f>
        <v>14.25</v>
      </c>
      <c r="I97" s="51">
        <f t="shared" si="24"/>
        <v>0</v>
      </c>
      <c r="J97" s="81">
        <f t="shared" si="25"/>
        <v>69.75</v>
      </c>
      <c r="K97" s="81">
        <f t="shared" si="26"/>
        <v>7.75</v>
      </c>
      <c r="L97" s="51">
        <f t="shared" si="27"/>
        <v>6</v>
      </c>
      <c r="M97" s="52">
        <f>'منهجية تحليل المعطيات'!I85</f>
        <v>12</v>
      </c>
      <c r="N97" s="51">
        <f t="shared" si="28"/>
        <v>0</v>
      </c>
      <c r="O97" s="52">
        <f>'التدقيق المالي في البنوك'!I87</f>
        <v>16</v>
      </c>
      <c r="P97" s="51">
        <f t="shared" si="29"/>
        <v>0</v>
      </c>
      <c r="Q97" s="82">
        <f t="shared" si="30"/>
        <v>28</v>
      </c>
      <c r="R97" s="81">
        <f t="shared" si="31"/>
        <v>7</v>
      </c>
      <c r="S97" s="51">
        <f t="shared" si="32"/>
        <v>0</v>
      </c>
      <c r="T97" s="52">
        <f>'تاريخ الأزمات البنكية'!I85</f>
        <v>5.5</v>
      </c>
      <c r="U97" s="51">
        <f t="shared" si="33"/>
        <v>0</v>
      </c>
      <c r="V97" s="82">
        <f t="shared" si="34"/>
        <v>5.5</v>
      </c>
      <c r="W97" s="81">
        <f t="shared" si="35"/>
        <v>5.5</v>
      </c>
      <c r="X97" s="51">
        <f t="shared" si="36"/>
        <v>0</v>
      </c>
      <c r="Y97" s="52">
        <f>'لغة أجنبية'!I86</f>
        <v>9.5</v>
      </c>
      <c r="Z97" s="51">
        <f t="shared" si="37"/>
        <v>0</v>
      </c>
      <c r="AA97" s="82">
        <f t="shared" si="38"/>
        <v>9.5</v>
      </c>
      <c r="AB97" s="81">
        <f t="shared" si="39"/>
        <v>9.5</v>
      </c>
      <c r="AC97" s="51">
        <f t="shared" si="40"/>
        <v>0</v>
      </c>
      <c r="AD97" s="83">
        <f t="shared" si="41"/>
        <v>7.516666666666667</v>
      </c>
      <c r="AE97" s="84">
        <f t="shared" si="42"/>
        <v>6</v>
      </c>
    </row>
    <row r="98" spans="1:32" s="19" customFormat="1" ht="18" customHeight="1">
      <c r="A98" s="201" t="s">
        <v>10</v>
      </c>
      <c r="B98" s="202"/>
      <c r="C98" s="203"/>
      <c r="D98" s="223" t="s">
        <v>40</v>
      </c>
      <c r="E98" s="195"/>
      <c r="F98" s="194" t="s">
        <v>202</v>
      </c>
      <c r="G98" s="194"/>
      <c r="H98" s="194" t="s">
        <v>203</v>
      </c>
      <c r="I98" s="194"/>
      <c r="J98" s="194" t="s">
        <v>31</v>
      </c>
      <c r="K98" s="194"/>
      <c r="L98" s="194"/>
      <c r="M98" s="194" t="s">
        <v>204</v>
      </c>
      <c r="N98" s="194"/>
      <c r="O98" s="226" t="s">
        <v>205</v>
      </c>
      <c r="P98" s="226"/>
      <c r="Q98" s="195"/>
      <c r="R98" s="195"/>
      <c r="S98" s="195"/>
      <c r="T98" s="194" t="s">
        <v>206</v>
      </c>
      <c r="U98" s="195"/>
      <c r="V98" s="197"/>
      <c r="W98" s="197"/>
      <c r="X98" s="197"/>
      <c r="Y98" s="194" t="s">
        <v>159</v>
      </c>
      <c r="Z98" s="195"/>
      <c r="AA98" s="197" t="s">
        <v>11</v>
      </c>
      <c r="AB98" s="197"/>
      <c r="AC98" s="197"/>
      <c r="AD98" s="197"/>
      <c r="AE98" s="215"/>
      <c r="AF98" s="85"/>
    </row>
    <row r="99" spans="1:32" s="19" customFormat="1" ht="18" customHeight="1">
      <c r="A99" s="204"/>
      <c r="B99" s="205"/>
      <c r="C99" s="206"/>
      <c r="D99" s="224"/>
      <c r="E99" s="195"/>
      <c r="F99" s="194"/>
      <c r="G99" s="194"/>
      <c r="H99" s="194"/>
      <c r="I99" s="194"/>
      <c r="J99" s="194"/>
      <c r="K99" s="194"/>
      <c r="L99" s="194"/>
      <c r="M99" s="194"/>
      <c r="N99" s="194"/>
      <c r="O99" s="226"/>
      <c r="P99" s="226"/>
      <c r="Q99" s="195"/>
      <c r="R99" s="195"/>
      <c r="S99" s="195"/>
      <c r="T99" s="195"/>
      <c r="U99" s="195"/>
      <c r="V99" s="197"/>
      <c r="W99" s="197"/>
      <c r="X99" s="197"/>
      <c r="Y99" s="195"/>
      <c r="Z99" s="195"/>
      <c r="AA99" s="197"/>
      <c r="AB99" s="197"/>
      <c r="AC99" s="197"/>
      <c r="AD99" s="197"/>
      <c r="AE99" s="215"/>
      <c r="AF99" s="85"/>
    </row>
    <row r="100" spans="1:31" ht="21" customHeight="1" thickBot="1">
      <c r="A100" s="207"/>
      <c r="B100" s="208"/>
      <c r="C100" s="209"/>
      <c r="D100" s="225"/>
      <c r="E100" s="196"/>
      <c r="F100" s="222"/>
      <c r="G100" s="222"/>
      <c r="H100" s="222"/>
      <c r="I100" s="222"/>
      <c r="J100" s="222"/>
      <c r="K100" s="222"/>
      <c r="L100" s="222"/>
      <c r="M100" s="222"/>
      <c r="N100" s="222"/>
      <c r="O100" s="227"/>
      <c r="P100" s="227"/>
      <c r="Q100" s="196"/>
      <c r="R100" s="196"/>
      <c r="S100" s="196"/>
      <c r="T100" s="196"/>
      <c r="U100" s="196"/>
      <c r="V100" s="198"/>
      <c r="W100" s="198"/>
      <c r="X100" s="198"/>
      <c r="Y100" s="196"/>
      <c r="Z100" s="196"/>
      <c r="AA100" s="198"/>
      <c r="AB100" s="198"/>
      <c r="AC100" s="198"/>
      <c r="AD100" s="198"/>
      <c r="AE100" s="216"/>
    </row>
    <row r="101" spans="1:3" ht="131.25" customHeight="1">
      <c r="A101" s="115"/>
      <c r="B101" s="116"/>
      <c r="C101" s="116"/>
    </row>
    <row r="102" spans="1:3" ht="144" customHeight="1">
      <c r="A102" s="115"/>
      <c r="B102" s="116"/>
      <c r="C102" s="116"/>
    </row>
    <row r="103" spans="1:3" ht="87" customHeight="1">
      <c r="A103" s="115"/>
      <c r="B103" s="116"/>
      <c r="C103" s="116"/>
    </row>
    <row r="104" ht="114.75" customHeight="1"/>
    <row r="105" ht="13.5" thickBot="1"/>
    <row r="106" spans="3:26" ht="18.75" thickBot="1">
      <c r="C106" s="183" t="s">
        <v>15</v>
      </c>
      <c r="D106" s="183"/>
      <c r="E106" s="183"/>
      <c r="T106" s="184" t="s">
        <v>158</v>
      </c>
      <c r="U106" s="185"/>
      <c r="V106" s="185"/>
      <c r="W106" s="185"/>
      <c r="X106" s="185"/>
      <c r="Y106" s="185"/>
      <c r="Z106" s="186"/>
    </row>
    <row r="107" spans="3:5" ht="15.75">
      <c r="C107" s="53" t="s">
        <v>23</v>
      </c>
      <c r="D107" s="72"/>
      <c r="E107" s="73"/>
    </row>
    <row r="108" spans="3:5" ht="15.75">
      <c r="C108" s="18" t="s">
        <v>14</v>
      </c>
      <c r="D108" s="74"/>
      <c r="E108" s="73"/>
    </row>
    <row r="109" spans="3:5" ht="18.75" thickBot="1">
      <c r="C109" s="17" t="s">
        <v>13</v>
      </c>
      <c r="D109" s="75"/>
      <c r="E109" s="75"/>
    </row>
    <row r="110" spans="1:29" ht="21" thickBot="1">
      <c r="A110" s="49"/>
      <c r="B110" s="49"/>
      <c r="C110" s="187"/>
      <c r="D110" s="187"/>
      <c r="E110" s="187"/>
      <c r="F110" s="187"/>
      <c r="G110" s="187"/>
      <c r="H110" s="64"/>
      <c r="I110" s="64"/>
      <c r="J110" s="64"/>
      <c r="K110" s="64"/>
      <c r="L110" s="188" t="s">
        <v>39</v>
      </c>
      <c r="M110" s="189"/>
      <c r="N110" s="189"/>
      <c r="O110" s="189"/>
      <c r="P110" s="189"/>
      <c r="Q110" s="189"/>
      <c r="R110" s="189"/>
      <c r="S110" s="189"/>
      <c r="T110" s="189"/>
      <c r="U110" s="190"/>
      <c r="V110" s="64"/>
      <c r="W110" s="64"/>
      <c r="X110" s="64"/>
      <c r="Y110" s="64"/>
      <c r="Z110" s="64"/>
      <c r="AA110" s="64"/>
      <c r="AB110" s="64"/>
      <c r="AC110" s="64"/>
    </row>
    <row r="111" spans="1:29" ht="12.75" customHeight="1" thickBot="1">
      <c r="A111" s="49"/>
      <c r="B111" s="49"/>
      <c r="C111" s="15"/>
      <c r="D111" s="76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77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1:29" ht="21" thickBot="1">
      <c r="A112" s="49"/>
      <c r="B112" s="49"/>
      <c r="C112" s="15"/>
      <c r="D112" s="188" t="s">
        <v>181</v>
      </c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90"/>
      <c r="X112" s="64"/>
      <c r="Y112" s="69"/>
      <c r="Z112" s="70"/>
      <c r="AC112" s="64"/>
    </row>
    <row r="113" spans="1:29" ht="20.25">
      <c r="A113" s="49"/>
      <c r="B113" s="49"/>
      <c r="C113" s="15"/>
      <c r="D113" s="50"/>
      <c r="E113" s="50"/>
      <c r="F113" s="50"/>
      <c r="G113" s="50"/>
      <c r="H113" s="50"/>
      <c r="I113" s="50"/>
      <c r="J113" s="50"/>
      <c r="K113" s="50"/>
      <c r="L113" s="50" t="s">
        <v>200</v>
      </c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64"/>
      <c r="Y113" s="50"/>
      <c r="Z113" s="50"/>
      <c r="AA113" s="50"/>
      <c r="AB113" s="50"/>
      <c r="AC113" s="64"/>
    </row>
    <row r="114" spans="1:29" ht="7.5" customHeight="1" thickBot="1">
      <c r="A114" s="49"/>
      <c r="B114" s="49"/>
      <c r="C114" s="15"/>
      <c r="D114" s="76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77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1:31" ht="29.25" customHeight="1">
      <c r="A115" s="176" t="s">
        <v>0</v>
      </c>
      <c r="B115" s="178" t="s">
        <v>46</v>
      </c>
      <c r="C115" s="178" t="s">
        <v>47</v>
      </c>
      <c r="D115" s="181" t="s">
        <v>25</v>
      </c>
      <c r="E115" s="182"/>
      <c r="F115" s="182"/>
      <c r="G115" s="182"/>
      <c r="H115" s="182"/>
      <c r="I115" s="182"/>
      <c r="J115" s="173" t="s">
        <v>7</v>
      </c>
      <c r="K115" s="173" t="s">
        <v>26</v>
      </c>
      <c r="L115" s="173" t="s">
        <v>27</v>
      </c>
      <c r="M115" s="166" t="s">
        <v>28</v>
      </c>
      <c r="N115" s="166"/>
      <c r="O115" s="166"/>
      <c r="P115" s="166"/>
      <c r="Q115" s="167" t="s">
        <v>7</v>
      </c>
      <c r="R115" s="167" t="s">
        <v>8</v>
      </c>
      <c r="S115" s="173" t="s">
        <v>27</v>
      </c>
      <c r="T115" s="166" t="s">
        <v>29</v>
      </c>
      <c r="U115" s="166"/>
      <c r="V115" s="166"/>
      <c r="W115" s="166"/>
      <c r="X115" s="166"/>
      <c r="Y115" s="166" t="s">
        <v>30</v>
      </c>
      <c r="Z115" s="166"/>
      <c r="AA115" s="166"/>
      <c r="AB115" s="166"/>
      <c r="AC115" s="166"/>
      <c r="AD115" s="167" t="s">
        <v>182</v>
      </c>
      <c r="AE115" s="168" t="s">
        <v>183</v>
      </c>
    </row>
    <row r="116" spans="1:31" ht="76.5" customHeight="1">
      <c r="A116" s="177"/>
      <c r="B116" s="179"/>
      <c r="C116" s="179"/>
      <c r="D116" s="171" t="s">
        <v>185</v>
      </c>
      <c r="E116" s="172"/>
      <c r="F116" s="164" t="s">
        <v>186</v>
      </c>
      <c r="G116" s="164"/>
      <c r="H116" s="164" t="s">
        <v>187</v>
      </c>
      <c r="I116" s="164"/>
      <c r="J116" s="174"/>
      <c r="K116" s="174"/>
      <c r="L116" s="174"/>
      <c r="M116" s="164" t="s">
        <v>188</v>
      </c>
      <c r="N116" s="164"/>
      <c r="O116" s="164" t="s">
        <v>189</v>
      </c>
      <c r="P116" s="164"/>
      <c r="Q116" s="164"/>
      <c r="R116" s="164"/>
      <c r="S116" s="174"/>
      <c r="T116" s="164" t="s">
        <v>190</v>
      </c>
      <c r="U116" s="164"/>
      <c r="V116" s="68" t="s">
        <v>7</v>
      </c>
      <c r="W116" s="164" t="s">
        <v>8</v>
      </c>
      <c r="X116" s="164" t="s">
        <v>27</v>
      </c>
      <c r="Y116" s="164" t="s">
        <v>41</v>
      </c>
      <c r="Z116" s="164"/>
      <c r="AA116" s="68" t="s">
        <v>7</v>
      </c>
      <c r="AB116" s="164" t="s">
        <v>8</v>
      </c>
      <c r="AC116" s="164" t="s">
        <v>27</v>
      </c>
      <c r="AD116" s="164"/>
      <c r="AE116" s="169"/>
    </row>
    <row r="117" spans="1:31" ht="18.75" customHeight="1" thickBot="1">
      <c r="A117" s="177"/>
      <c r="B117" s="180"/>
      <c r="C117" s="180"/>
      <c r="D117" s="128">
        <v>6</v>
      </c>
      <c r="E117" s="129" t="s">
        <v>9</v>
      </c>
      <c r="F117" s="129">
        <v>6</v>
      </c>
      <c r="G117" s="129" t="s">
        <v>9</v>
      </c>
      <c r="H117" s="129">
        <v>6</v>
      </c>
      <c r="I117" s="129" t="s">
        <v>9</v>
      </c>
      <c r="J117" s="130">
        <v>18</v>
      </c>
      <c r="K117" s="175"/>
      <c r="L117" s="175"/>
      <c r="M117" s="129">
        <v>4</v>
      </c>
      <c r="N117" s="129" t="s">
        <v>9</v>
      </c>
      <c r="O117" s="129">
        <v>5</v>
      </c>
      <c r="P117" s="129" t="s">
        <v>9</v>
      </c>
      <c r="Q117" s="129">
        <v>9</v>
      </c>
      <c r="R117" s="165"/>
      <c r="S117" s="175"/>
      <c r="T117" s="129">
        <v>2</v>
      </c>
      <c r="U117" s="129" t="s">
        <v>9</v>
      </c>
      <c r="V117" s="129">
        <v>2</v>
      </c>
      <c r="W117" s="165"/>
      <c r="X117" s="165"/>
      <c r="Y117" s="129">
        <v>1</v>
      </c>
      <c r="Z117" s="129" t="s">
        <v>9</v>
      </c>
      <c r="AA117" s="129">
        <v>1</v>
      </c>
      <c r="AB117" s="165"/>
      <c r="AC117" s="165"/>
      <c r="AD117" s="165"/>
      <c r="AE117" s="170"/>
    </row>
    <row r="118" spans="1:31" ht="18" customHeight="1">
      <c r="A118" s="88">
        <v>1</v>
      </c>
      <c r="B118" s="93" t="s">
        <v>192</v>
      </c>
      <c r="C118" s="148" t="s">
        <v>193</v>
      </c>
      <c r="D118" s="131">
        <v>30</v>
      </c>
      <c r="E118" s="132">
        <f>IF(D118&gt;=30,6,0)</f>
        <v>6</v>
      </c>
      <c r="F118" s="133">
        <v>31.5</v>
      </c>
      <c r="G118" s="132">
        <f>IF(F118&gt;=30,6,0)</f>
        <v>6</v>
      </c>
      <c r="H118" s="133">
        <v>30</v>
      </c>
      <c r="I118" s="132">
        <f>IF(H118&gt;=30,6,0)</f>
        <v>6</v>
      </c>
      <c r="J118" s="134">
        <f>(D118+F118+H118)</f>
        <v>91.5</v>
      </c>
      <c r="K118" s="134">
        <f>(J118/9)</f>
        <v>10.166666666666666</v>
      </c>
      <c r="L118" s="132">
        <f>IF(K118&gt;=10,18,E118+G118+I118)</f>
        <v>18</v>
      </c>
      <c r="M118" s="133">
        <f>'منهجية تحليل المعطيات'!I100</f>
        <v>7</v>
      </c>
      <c r="N118" s="132">
        <f>IF(M118&gt;=20,4,0)</f>
        <v>0</v>
      </c>
      <c r="O118" s="133">
        <f>'التدقيق المالي في البنوك'!I102</f>
        <v>13</v>
      </c>
      <c r="P118" s="132">
        <f>IF(O118&gt;=20,5,0)</f>
        <v>0</v>
      </c>
      <c r="Q118" s="135">
        <f>(M118+O118)</f>
        <v>20</v>
      </c>
      <c r="R118" s="134">
        <f>(Q118)/4</f>
        <v>5</v>
      </c>
      <c r="S118" s="132">
        <f>IF(R118&gt;=10,9,N118+P118)</f>
        <v>0</v>
      </c>
      <c r="T118" s="133">
        <v>10</v>
      </c>
      <c r="U118" s="132">
        <f>IF(T118&gt;=10,2,0)</f>
        <v>2</v>
      </c>
      <c r="V118" s="135">
        <f>T118</f>
        <v>10</v>
      </c>
      <c r="W118" s="134">
        <f>(V118)/1</f>
        <v>10</v>
      </c>
      <c r="X118" s="132">
        <f>IF(W118&gt;=10,2,U118)</f>
        <v>2</v>
      </c>
      <c r="Y118" s="133">
        <v>13</v>
      </c>
      <c r="Z118" s="132">
        <f>IF(Y118&gt;=10,1,0)</f>
        <v>1</v>
      </c>
      <c r="AA118" s="135">
        <f>Y118</f>
        <v>13</v>
      </c>
      <c r="AB118" s="134">
        <f>(AA118)/1</f>
        <v>13</v>
      </c>
      <c r="AC118" s="132">
        <f>IF(AB118&gt;=10,1,Z118)</f>
        <v>1</v>
      </c>
      <c r="AD118" s="136">
        <f>(J118+Q118+V118+AA118)/15</f>
        <v>8.966666666666667</v>
      </c>
      <c r="AE118" s="137">
        <f>IF(AD118&gt;=10,30,L118+S118+X118+AC118)</f>
        <v>21</v>
      </c>
    </row>
    <row r="119" spans="1:31" ht="18" customHeight="1">
      <c r="A119" s="89">
        <f>A118+1</f>
        <v>2</v>
      </c>
      <c r="B119" s="95" t="s">
        <v>194</v>
      </c>
      <c r="C119" s="149" t="s">
        <v>195</v>
      </c>
      <c r="D119" s="80">
        <v>30</v>
      </c>
      <c r="E119" s="51">
        <f>IF(D119&gt;=30,6,0)</f>
        <v>6</v>
      </c>
      <c r="F119" s="52">
        <v>32.25</v>
      </c>
      <c r="G119" s="51">
        <f>IF(F119&gt;=30,6,0)</f>
        <v>6</v>
      </c>
      <c r="H119" s="52">
        <v>28.5</v>
      </c>
      <c r="I119" s="51">
        <f>IF(H119&gt;=30,6,0)</f>
        <v>0</v>
      </c>
      <c r="J119" s="81">
        <f>(D119+F119+H119)</f>
        <v>90.75</v>
      </c>
      <c r="K119" s="81">
        <f>(J119/9)</f>
        <v>10.083333333333334</v>
      </c>
      <c r="L119" s="51">
        <f>IF(K119&gt;=10,18,E119+G119+I119)</f>
        <v>18</v>
      </c>
      <c r="M119" s="52">
        <f>'منهجية تحليل المعطيات'!I101</f>
        <v>5.25</v>
      </c>
      <c r="N119" s="51">
        <f>IF(M119&gt;=20,4,0)</f>
        <v>0</v>
      </c>
      <c r="O119" s="52">
        <f>'التدقيق المالي في البنوك'!I103</f>
        <v>15</v>
      </c>
      <c r="P119" s="51">
        <f>IF(O119&gt;=20,5,0)</f>
        <v>0</v>
      </c>
      <c r="Q119" s="82">
        <f>(M119+O119)</f>
        <v>20.25</v>
      </c>
      <c r="R119" s="81">
        <f>(Q119)/4</f>
        <v>5.0625</v>
      </c>
      <c r="S119" s="51">
        <f>IF(R119&gt;=10,9,N119+P119)</f>
        <v>0</v>
      </c>
      <c r="T119" s="52">
        <v>8</v>
      </c>
      <c r="U119" s="51">
        <f>IF(T119&gt;=10,2,0)</f>
        <v>0</v>
      </c>
      <c r="V119" s="82">
        <f>T119</f>
        <v>8</v>
      </c>
      <c r="W119" s="81">
        <f>(V119)/1</f>
        <v>8</v>
      </c>
      <c r="X119" s="51">
        <f>IF(W119&gt;=10,2,U119)</f>
        <v>0</v>
      </c>
      <c r="Y119" s="52">
        <v>14.25</v>
      </c>
      <c r="Z119" s="51">
        <f>IF(Y119&gt;=10,1,0)</f>
        <v>1</v>
      </c>
      <c r="AA119" s="82">
        <f>Y119</f>
        <v>14.25</v>
      </c>
      <c r="AB119" s="81">
        <f>(AA119)/1</f>
        <v>14.25</v>
      </c>
      <c r="AC119" s="51">
        <f>IF(AB119&gt;=10,1,Z119)</f>
        <v>1</v>
      </c>
      <c r="AD119" s="83">
        <f>(J119+Q119+V119+AA119)/15</f>
        <v>8.883333333333333</v>
      </c>
      <c r="AE119" s="84">
        <f>IF(AD119&gt;=10,30,L119+S119+X119+AC119)</f>
        <v>19</v>
      </c>
    </row>
    <row r="120" spans="1:31" ht="18" customHeight="1">
      <c r="A120" s="89">
        <f>A119+1</f>
        <v>3</v>
      </c>
      <c r="B120" s="95" t="s">
        <v>196</v>
      </c>
      <c r="C120" s="149" t="s">
        <v>197</v>
      </c>
      <c r="D120" s="80">
        <v>30.75</v>
      </c>
      <c r="E120" s="51">
        <f>IF(D120&gt;=30,6,0)</f>
        <v>6</v>
      </c>
      <c r="F120" s="52">
        <v>30</v>
      </c>
      <c r="G120" s="51">
        <f>IF(F120&gt;=30,6,0)</f>
        <v>6</v>
      </c>
      <c r="H120" s="52">
        <v>30</v>
      </c>
      <c r="I120" s="51">
        <f>IF(H120&gt;=30,6,0)</f>
        <v>6</v>
      </c>
      <c r="J120" s="81">
        <f>(D120+F120+H120)</f>
        <v>90.75</v>
      </c>
      <c r="K120" s="81">
        <f>(J120/9)</f>
        <v>10.083333333333334</v>
      </c>
      <c r="L120" s="51">
        <f>IF(K120&gt;=10,18,E120+G120+I120)</f>
        <v>18</v>
      </c>
      <c r="M120" s="52">
        <f>'منهجية تحليل المعطيات'!I102</f>
        <v>5</v>
      </c>
      <c r="N120" s="51">
        <f>IF(M120&gt;=20,4,0)</f>
        <v>0</v>
      </c>
      <c r="O120" s="52">
        <f>'التدقيق المالي في البنوك'!I104</f>
        <v>16</v>
      </c>
      <c r="P120" s="51">
        <f>IF(O120&gt;=20,5,0)</f>
        <v>0</v>
      </c>
      <c r="Q120" s="82">
        <f>(M120+O120)</f>
        <v>21</v>
      </c>
      <c r="R120" s="81">
        <f>(Q120)/4</f>
        <v>5.25</v>
      </c>
      <c r="S120" s="51">
        <f>IF(R120&gt;=10,9,N120+P120)</f>
        <v>0</v>
      </c>
      <c r="T120" s="52">
        <v>10</v>
      </c>
      <c r="U120" s="51">
        <f>IF(T120&gt;=10,2,0)</f>
        <v>2</v>
      </c>
      <c r="V120" s="82">
        <f>T120</f>
        <v>10</v>
      </c>
      <c r="W120" s="81">
        <f>(V120)/1</f>
        <v>10</v>
      </c>
      <c r="X120" s="51">
        <f>IF(W120&gt;=10,2,U120)</f>
        <v>2</v>
      </c>
      <c r="Y120" s="52">
        <v>15.25</v>
      </c>
      <c r="Z120" s="51">
        <f>IF(Y120&gt;=10,1,0)</f>
        <v>1</v>
      </c>
      <c r="AA120" s="82">
        <f>Y120</f>
        <v>15.25</v>
      </c>
      <c r="AB120" s="81">
        <f>(AA120)/1</f>
        <v>15.25</v>
      </c>
      <c r="AC120" s="51">
        <f>IF(AB120&gt;=10,1,Z120)</f>
        <v>1</v>
      </c>
      <c r="AD120" s="83">
        <f>(J120+Q120+V120+AA120)/15</f>
        <v>9.133333333333333</v>
      </c>
      <c r="AE120" s="84">
        <f>IF(AD120&gt;=10,30,L120+S120+X120+AC120)</f>
        <v>21</v>
      </c>
    </row>
    <row r="121" spans="1:31" ht="18" customHeight="1" thickBot="1">
      <c r="A121" s="92">
        <f>A120+1</f>
        <v>4</v>
      </c>
      <c r="B121" s="97" t="s">
        <v>198</v>
      </c>
      <c r="C121" s="150" t="s">
        <v>199</v>
      </c>
      <c r="D121" s="138">
        <v>34.5</v>
      </c>
      <c r="E121" s="139">
        <f>IF(D121&gt;=30,6,0)</f>
        <v>6</v>
      </c>
      <c r="F121" s="140">
        <v>25.5</v>
      </c>
      <c r="G121" s="139">
        <f>IF(F121&gt;=30,6,0)</f>
        <v>0</v>
      </c>
      <c r="H121" s="140">
        <v>30</v>
      </c>
      <c r="I121" s="139">
        <f>IF(H121&gt;=30,6,0)</f>
        <v>6</v>
      </c>
      <c r="J121" s="141">
        <f>(D121+F121+H121)</f>
        <v>90</v>
      </c>
      <c r="K121" s="141">
        <f>(J121/9)</f>
        <v>10</v>
      </c>
      <c r="L121" s="139">
        <f>IF(K121&gt;=10,18,E121+G121+I121)</f>
        <v>18</v>
      </c>
      <c r="M121" s="140">
        <f>'منهجية تحليل المعطيات'!I103</f>
        <v>7</v>
      </c>
      <c r="N121" s="139">
        <f>IF(M121&gt;=20,4,0)</f>
        <v>0</v>
      </c>
      <c r="O121" s="140">
        <f>'التدقيق المالي في البنوك'!I105</f>
        <v>15</v>
      </c>
      <c r="P121" s="139">
        <f>IF(O121&gt;=20,5,0)</f>
        <v>0</v>
      </c>
      <c r="Q121" s="142">
        <f>(M121+O121)</f>
        <v>22</v>
      </c>
      <c r="R121" s="141">
        <f>(Q121)/4</f>
        <v>5.5</v>
      </c>
      <c r="S121" s="139">
        <f>IF(R121&gt;=10,9,N121+P121)</f>
        <v>0</v>
      </c>
      <c r="T121" s="140">
        <f>'تاريخ الأزمات البنكية'!I103</f>
        <v>10</v>
      </c>
      <c r="U121" s="139">
        <f>IF(T121&gt;=10,2,0)</f>
        <v>2</v>
      </c>
      <c r="V121" s="142">
        <f>T121</f>
        <v>10</v>
      </c>
      <c r="W121" s="141">
        <f>(V121)/1</f>
        <v>10</v>
      </c>
      <c r="X121" s="139">
        <f>IF(W121&gt;=10,2,U121)</f>
        <v>2</v>
      </c>
      <c r="Y121" s="140">
        <v>14.75</v>
      </c>
      <c r="Z121" s="139">
        <f>IF(Y121&gt;=10,1,0)</f>
        <v>1</v>
      </c>
      <c r="AA121" s="142">
        <f>Y121</f>
        <v>14.75</v>
      </c>
      <c r="AB121" s="141">
        <f>(AA121)/1</f>
        <v>14.75</v>
      </c>
      <c r="AC121" s="139">
        <f>IF(AB121&gt;=10,1,Z121)</f>
        <v>1</v>
      </c>
      <c r="AD121" s="143">
        <f>(J121+Q121+V121+AA121)/15</f>
        <v>9.116666666666667</v>
      </c>
      <c r="AE121" s="144">
        <f>IF(AD121&gt;=10,30,L121+S121+X121+AC121)</f>
        <v>21</v>
      </c>
    </row>
    <row r="122" spans="1:32" s="19" customFormat="1" ht="18" customHeight="1">
      <c r="A122" s="201" t="s">
        <v>10</v>
      </c>
      <c r="B122" s="202"/>
      <c r="C122" s="203"/>
      <c r="D122" s="223" t="s">
        <v>40</v>
      </c>
      <c r="E122" s="195"/>
      <c r="F122" s="194" t="s">
        <v>202</v>
      </c>
      <c r="G122" s="194"/>
      <c r="H122" s="194" t="s">
        <v>203</v>
      </c>
      <c r="I122" s="194"/>
      <c r="J122" s="194" t="s">
        <v>31</v>
      </c>
      <c r="K122" s="194"/>
      <c r="L122" s="194"/>
      <c r="M122" s="194" t="s">
        <v>204</v>
      </c>
      <c r="N122" s="194"/>
      <c r="O122" s="226" t="s">
        <v>205</v>
      </c>
      <c r="P122" s="226"/>
      <c r="Q122" s="195"/>
      <c r="R122" s="195"/>
      <c r="S122" s="195"/>
      <c r="T122" s="194" t="s">
        <v>206</v>
      </c>
      <c r="U122" s="195"/>
      <c r="V122" s="197"/>
      <c r="W122" s="197"/>
      <c r="X122" s="197"/>
      <c r="Y122" s="194" t="s">
        <v>159</v>
      </c>
      <c r="Z122" s="195"/>
      <c r="AA122" s="197" t="s">
        <v>11</v>
      </c>
      <c r="AB122" s="197"/>
      <c r="AC122" s="197"/>
      <c r="AD122" s="197"/>
      <c r="AE122" s="215"/>
      <c r="AF122" s="85"/>
    </row>
    <row r="123" spans="1:32" s="19" customFormat="1" ht="18" customHeight="1">
      <c r="A123" s="204"/>
      <c r="B123" s="205"/>
      <c r="C123" s="206"/>
      <c r="D123" s="224"/>
      <c r="E123" s="195"/>
      <c r="F123" s="194"/>
      <c r="G123" s="194"/>
      <c r="H123" s="194"/>
      <c r="I123" s="194"/>
      <c r="J123" s="194"/>
      <c r="K123" s="194"/>
      <c r="L123" s="194"/>
      <c r="M123" s="194"/>
      <c r="N123" s="194"/>
      <c r="O123" s="226"/>
      <c r="P123" s="226"/>
      <c r="Q123" s="195"/>
      <c r="R123" s="195"/>
      <c r="S123" s="195"/>
      <c r="T123" s="195"/>
      <c r="U123" s="195"/>
      <c r="V123" s="197"/>
      <c r="W123" s="197"/>
      <c r="X123" s="197"/>
      <c r="Y123" s="195"/>
      <c r="Z123" s="195"/>
      <c r="AA123" s="197"/>
      <c r="AB123" s="197"/>
      <c r="AC123" s="197"/>
      <c r="AD123" s="197"/>
      <c r="AE123" s="215"/>
      <c r="AF123" s="85"/>
    </row>
    <row r="124" spans="1:31" ht="21" customHeight="1" thickBot="1">
      <c r="A124" s="207"/>
      <c r="B124" s="208"/>
      <c r="C124" s="209"/>
      <c r="D124" s="225"/>
      <c r="E124" s="196"/>
      <c r="F124" s="222"/>
      <c r="G124" s="222"/>
      <c r="H124" s="222"/>
      <c r="I124" s="222"/>
      <c r="J124" s="222"/>
      <c r="K124" s="222"/>
      <c r="L124" s="222"/>
      <c r="M124" s="222"/>
      <c r="N124" s="222"/>
      <c r="O124" s="227"/>
      <c r="P124" s="227"/>
      <c r="Q124" s="196"/>
      <c r="R124" s="196"/>
      <c r="S124" s="196"/>
      <c r="T124" s="196"/>
      <c r="U124" s="196"/>
      <c r="V124" s="198"/>
      <c r="W124" s="198"/>
      <c r="X124" s="198"/>
      <c r="Y124" s="196"/>
      <c r="Z124" s="196"/>
      <c r="AA124" s="198"/>
      <c r="AB124" s="198"/>
      <c r="AC124" s="198"/>
      <c r="AD124" s="198"/>
      <c r="AE124" s="216"/>
    </row>
  </sheetData>
  <sheetProtection/>
  <mergeCells count="136">
    <mergeCell ref="Y122:Z124"/>
    <mergeCell ref="AA122:AE124"/>
    <mergeCell ref="J122:L124"/>
    <mergeCell ref="M122:N124"/>
    <mergeCell ref="O122:P124"/>
    <mergeCell ref="Q122:S124"/>
    <mergeCell ref="T122:U124"/>
    <mergeCell ref="V122:X124"/>
    <mergeCell ref="A122:C124"/>
    <mergeCell ref="D122:E124"/>
    <mergeCell ref="F122:G124"/>
    <mergeCell ref="H122:I124"/>
    <mergeCell ref="H11:I11"/>
    <mergeCell ref="A44:C46"/>
    <mergeCell ref="D98:E100"/>
    <mergeCell ref="F98:G100"/>
    <mergeCell ref="H98:I100"/>
    <mergeCell ref="B10:B12"/>
    <mergeCell ref="A10:A12"/>
    <mergeCell ref="C10:C12"/>
    <mergeCell ref="D10:I10"/>
    <mergeCell ref="J10:J11"/>
    <mergeCell ref="C56:E56"/>
    <mergeCell ref="D11:E11"/>
    <mergeCell ref="F11:G11"/>
    <mergeCell ref="O44:P46"/>
    <mergeCell ref="Q44:S46"/>
    <mergeCell ref="T56:Z56"/>
    <mergeCell ref="T1:Z1"/>
    <mergeCell ref="L5:U5"/>
    <mergeCell ref="D7:W7"/>
    <mergeCell ref="C1:E1"/>
    <mergeCell ref="C5:G5"/>
    <mergeCell ref="T44:U46"/>
    <mergeCell ref="V44:X46"/>
    <mergeCell ref="Y44:Z46"/>
    <mergeCell ref="AA44:AE46"/>
    <mergeCell ref="AD10:AD12"/>
    <mergeCell ref="AE10:AE12"/>
    <mergeCell ref="AC11:AC12"/>
    <mergeCell ref="T10:U10"/>
    <mergeCell ref="V10:X10"/>
    <mergeCell ref="W11:W12"/>
    <mergeCell ref="Y11:Z11"/>
    <mergeCell ref="M11:N11"/>
    <mergeCell ref="O11:P11"/>
    <mergeCell ref="AB11:AB12"/>
    <mergeCell ref="T11:U11"/>
    <mergeCell ref="Y10:Z10"/>
    <mergeCell ref="X11:X12"/>
    <mergeCell ref="Q10:Q11"/>
    <mergeCell ref="O98:P100"/>
    <mergeCell ref="Q98:S100"/>
    <mergeCell ref="AA64:AC64"/>
    <mergeCell ref="Y65:Z65"/>
    <mergeCell ref="K10:K12"/>
    <mergeCell ref="L10:L12"/>
    <mergeCell ref="M10:P10"/>
    <mergeCell ref="AA10:AC10"/>
    <mergeCell ref="R10:R12"/>
    <mergeCell ref="S10:S12"/>
    <mergeCell ref="J98:L100"/>
    <mergeCell ref="M98:N100"/>
    <mergeCell ref="D44:E46"/>
    <mergeCell ref="F44:G46"/>
    <mergeCell ref="H44:I46"/>
    <mergeCell ref="J44:L46"/>
    <mergeCell ref="M44:N46"/>
    <mergeCell ref="C60:G60"/>
    <mergeCell ref="A64:A66"/>
    <mergeCell ref="C64:C66"/>
    <mergeCell ref="D64:I64"/>
    <mergeCell ref="J64:J65"/>
    <mergeCell ref="K64:K66"/>
    <mergeCell ref="L64:L66"/>
    <mergeCell ref="D65:E65"/>
    <mergeCell ref="F65:G65"/>
    <mergeCell ref="H65:I65"/>
    <mergeCell ref="AD64:AD66"/>
    <mergeCell ref="AE64:AE66"/>
    <mergeCell ref="AB65:AB66"/>
    <mergeCell ref="AC65:AC66"/>
    <mergeCell ref="AA98:AE100"/>
    <mergeCell ref="S64:S66"/>
    <mergeCell ref="T64:U64"/>
    <mergeCell ref="V64:X64"/>
    <mergeCell ref="T65:U65"/>
    <mergeCell ref="X65:X66"/>
    <mergeCell ref="B64:B66"/>
    <mergeCell ref="A98:C100"/>
    <mergeCell ref="L60:U60"/>
    <mergeCell ref="D62:W62"/>
    <mergeCell ref="M64:P64"/>
    <mergeCell ref="Q64:Q65"/>
    <mergeCell ref="M65:N65"/>
    <mergeCell ref="O65:P65"/>
    <mergeCell ref="R64:R66"/>
    <mergeCell ref="W65:W66"/>
    <mergeCell ref="C106:E106"/>
    <mergeCell ref="T106:Z106"/>
    <mergeCell ref="C110:G110"/>
    <mergeCell ref="L110:U110"/>
    <mergeCell ref="D112:W112"/>
    <mergeCell ref="D30:AE30"/>
    <mergeCell ref="T98:U100"/>
    <mergeCell ref="V98:X100"/>
    <mergeCell ref="Y64:Z64"/>
    <mergeCell ref="Y98:Z100"/>
    <mergeCell ref="R115:R117"/>
    <mergeCell ref="S115:S117"/>
    <mergeCell ref="T115:U115"/>
    <mergeCell ref="T116:U116"/>
    <mergeCell ref="A115:A117"/>
    <mergeCell ref="B115:B117"/>
    <mergeCell ref="C115:C117"/>
    <mergeCell ref="D115:I115"/>
    <mergeCell ref="J115:J116"/>
    <mergeCell ref="K115:K117"/>
    <mergeCell ref="AD115:AD117"/>
    <mergeCell ref="AE115:AE117"/>
    <mergeCell ref="D116:E116"/>
    <mergeCell ref="F116:G116"/>
    <mergeCell ref="H116:I116"/>
    <mergeCell ref="M116:N116"/>
    <mergeCell ref="O116:P116"/>
    <mergeCell ref="L115:L117"/>
    <mergeCell ref="M115:P115"/>
    <mergeCell ref="Q115:Q116"/>
    <mergeCell ref="W116:W117"/>
    <mergeCell ref="X116:X117"/>
    <mergeCell ref="Y116:Z116"/>
    <mergeCell ref="AB116:AB117"/>
    <mergeCell ref="AC116:AC117"/>
    <mergeCell ref="V115:X115"/>
    <mergeCell ref="Y115:Z115"/>
    <mergeCell ref="AA115:AC115"/>
  </mergeCells>
  <printOptions horizontalCentered="1"/>
  <pageMargins left="0.31496062992125984" right="0.31496062992125984" top="0.7874015748031497" bottom="0.7874015748031497" header="0.7874015748031497" footer="0.7874015748031497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layouni</cp:lastModifiedBy>
  <cp:lastPrinted>2019-07-03T10:39:47Z</cp:lastPrinted>
  <dcterms:created xsi:type="dcterms:W3CDTF">2005-09-20T07:51:42Z</dcterms:created>
  <dcterms:modified xsi:type="dcterms:W3CDTF">2019-07-08T12:18:48Z</dcterms:modified>
  <cp:category/>
  <cp:version/>
  <cp:contentType/>
  <cp:contentStatus/>
</cp:coreProperties>
</file>