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5385" tabRatio="769" firstSheet="1" activeTab="7"/>
  </bookViews>
  <sheets>
    <sheet name="التسويق الإلكتروني" sheetId="1" r:id="rId1"/>
    <sheet name="إدراة جودة الخدمات المصرفية" sheetId="2" r:id="rId2"/>
    <sheet name="التسويق الداخلي المصرفي" sheetId="3" r:id="rId3"/>
    <sheet name="دراسات حالة في التسويق البنكي" sheetId="4" r:id="rId4"/>
    <sheet name="منهجية البحث" sheetId="5" r:id="rId5"/>
    <sheet name="إعلام آلي" sheetId="6" r:id="rId6"/>
    <sheet name="لغة أجنبية" sheetId="7" r:id="rId7"/>
    <sheet name="PV delib" sheetId="8" r:id="rId8"/>
  </sheets>
  <externalReferences>
    <externalReference r:id="rId11"/>
  </externalReferences>
  <definedNames>
    <definedName name="_xlnm.Print_Area" localSheetId="1">'إدراة جودة الخدمات المصرفية'!$A$1:$H$32</definedName>
    <definedName name="_xlnm.Print_Area" localSheetId="5">'إعلام آلي'!$A$1:$H$32</definedName>
    <definedName name="_xlnm.Print_Area" localSheetId="0">'التسويق الإلكتروني'!$A$1:$H$33</definedName>
    <definedName name="_xlnm.Print_Area" localSheetId="2">'التسويق الداخلي المصرفي'!$A$1:$H$33</definedName>
    <definedName name="_xlnm.Print_Area" localSheetId="3">'دراسات حالة في التسويق البنكي'!$A$1:$H$33</definedName>
    <definedName name="_xlnm.Print_Area" localSheetId="6">'لغة أجنبية'!$A$1:$H$32</definedName>
    <definedName name="_xlnm.Print_Area" localSheetId="4">'منهجية البحث'!$A$1:$H$33</definedName>
  </definedNames>
  <calcPr fullCalcOnLoad="1"/>
</workbook>
</file>

<file path=xl/sharedStrings.xml><?xml version="1.0" encoding="utf-8"?>
<sst xmlns="http://schemas.openxmlformats.org/spreadsheetml/2006/main" count="312" uniqueCount="88">
  <si>
    <t>الرقم</t>
  </si>
  <si>
    <t>المعدل النهائي</t>
  </si>
  <si>
    <t>جامعة باجي مختار- عنابة -</t>
  </si>
  <si>
    <t>كلية العلوم الاقتصادية وعلوم التسيير</t>
  </si>
  <si>
    <t xml:space="preserve">مصلحة : الدراسات العليا </t>
  </si>
  <si>
    <t>التطبيق/20</t>
  </si>
  <si>
    <t>الإستدراك/20</t>
  </si>
  <si>
    <t>المجمــوع</t>
  </si>
  <si>
    <t>المعـــدل</t>
  </si>
  <si>
    <t>و.ق.م</t>
  </si>
  <si>
    <t>إمضاءات الأساتذة</t>
  </si>
  <si>
    <t>إمضاء رئيس القسم:</t>
  </si>
  <si>
    <t>قسم : العلوم المالية</t>
  </si>
  <si>
    <r>
      <t xml:space="preserve">   </t>
    </r>
    <r>
      <rPr>
        <b/>
        <sz val="12"/>
        <rFont val="Arial"/>
        <family val="2"/>
      </rPr>
      <t>مصلحة الدراسات العليا</t>
    </r>
    <r>
      <rPr>
        <b/>
        <sz val="14"/>
        <rFont val="Arial"/>
        <family val="2"/>
      </rPr>
      <t xml:space="preserve">      </t>
    </r>
  </si>
  <si>
    <t xml:space="preserve">               قسم العلوم المالية</t>
  </si>
  <si>
    <r>
      <t xml:space="preserve"> </t>
    </r>
    <r>
      <rPr>
        <b/>
        <sz val="12"/>
        <rFont val="Arial"/>
        <family val="2"/>
      </rPr>
      <t xml:space="preserve">جامعة باجي مختار - عنابة -                 </t>
    </r>
  </si>
  <si>
    <t>الإسم واللقب</t>
  </si>
  <si>
    <t>الإمتحان /20</t>
  </si>
  <si>
    <t>المعدل40/1</t>
  </si>
  <si>
    <t>المعدل40/2</t>
  </si>
  <si>
    <t>المعدل20/1</t>
  </si>
  <si>
    <t>المعدل20/2</t>
  </si>
  <si>
    <t xml:space="preserve">     كلية العلوم الاقتصادية وعلوم التسيير</t>
  </si>
  <si>
    <t>وحــــدة التعليـــــم الأساسيـــــة</t>
  </si>
  <si>
    <t>المعدل</t>
  </si>
  <si>
    <t>مج- الوحدات القياسية</t>
  </si>
  <si>
    <t>وحدة التعليم المنهجية</t>
  </si>
  <si>
    <t>الوحدة الاستكشافية</t>
  </si>
  <si>
    <t>الوحدة الأفقيــــة</t>
  </si>
  <si>
    <t>رئيس لجنة المداولات:</t>
  </si>
  <si>
    <t>المقياس: لغــــة أجنبيـــــة  -      المعامل:1         الرصيـــد:1</t>
  </si>
  <si>
    <t>ماستر تخصص: تسويـــق مصرفـــــي -MKG B -</t>
  </si>
  <si>
    <t xml:space="preserve">لغة أجنبية </t>
  </si>
  <si>
    <t>بلعرج</t>
  </si>
  <si>
    <t>كشف علامات ماستر: تسويق مصرفي-S3-</t>
  </si>
  <si>
    <t>المقياس: التسويق الإلكتروني للخدمات المصرفية -    المعامل:2   الرصيـــد: 6</t>
  </si>
  <si>
    <t>إمضاء استاذ المادة : د. عنان .....................</t>
  </si>
  <si>
    <t>كشف علامات ماستر: تسويــــق مصرفــي-S3-</t>
  </si>
  <si>
    <t>المقياس: إدارة جودة الخدمات المصرفية-      المعامل:2         الرصيـــد: 6</t>
  </si>
  <si>
    <t>كشف علامات ماستر: تسويـــــق مصرفـــــي-S3-</t>
  </si>
  <si>
    <t>المقياس: التسويق الداخلي المصرفي -      المعامل:2         الرصيـــد: 6</t>
  </si>
  <si>
    <t>إمضاء استاذ المادة :  د. بلعرج .....................</t>
  </si>
  <si>
    <t>كشف علامات ماستر: تسويــــق مصرفــــي-S3-</t>
  </si>
  <si>
    <t>المقياس: دراسات حالة في التسويق البنكي -      المعامل:2     الرصيـــد: 5</t>
  </si>
  <si>
    <t>المقياس: منهجية البحث -      المعامل:2         الرصيـــد: 4</t>
  </si>
  <si>
    <t>كشف علامات ماستر: تسويـــــق مصرفــي-S3-</t>
  </si>
  <si>
    <t xml:space="preserve">محضر مداولات السنة الثانيـــــة - السداسي الثالث-                 الدورة الأولى                       </t>
  </si>
  <si>
    <t>التسويق الإلكتروني للخدمات المصرفية</t>
  </si>
  <si>
    <t>إدارة جودة الخدمات المصرفية</t>
  </si>
  <si>
    <t>التسويق الداخلي المصرفي</t>
  </si>
  <si>
    <t>دراسات حالة في التسويق البنكي</t>
  </si>
  <si>
    <t>منهجية البحث</t>
  </si>
  <si>
    <t>إعلام آلي</t>
  </si>
  <si>
    <t>المقياس: إعلام آلــــــي-      المعامل:2         الرصيـــد:2</t>
  </si>
  <si>
    <t>عنان</t>
  </si>
  <si>
    <t>إمضاء استاذ المادة :  د. خريسي .....................</t>
  </si>
  <si>
    <t>إمضاء استاذ المادة : الفول .....................</t>
  </si>
  <si>
    <t>خريســــــــــــي</t>
  </si>
  <si>
    <t>برحايـــل</t>
  </si>
  <si>
    <t>للعام الجامعي: 2018-2019</t>
  </si>
  <si>
    <t>العام الجامعي :2018-2019</t>
  </si>
  <si>
    <t>معـــدل السداسي الثالث</t>
  </si>
  <si>
    <t>عدد و.ق للسداسي الثالث</t>
  </si>
  <si>
    <t>أوكيل محسن</t>
  </si>
  <si>
    <t>أولاد مريم زكرياء</t>
  </si>
  <si>
    <t>بوخروفة عدراء</t>
  </si>
  <si>
    <t>بوغابة عبد القادر</t>
  </si>
  <si>
    <t>جابر علي</t>
  </si>
  <si>
    <t>حناشي صالح</t>
  </si>
  <si>
    <t>خليلي صباح</t>
  </si>
  <si>
    <t>زموري يوسف</t>
  </si>
  <si>
    <t>ساكر عتاب</t>
  </si>
  <si>
    <t>شمام خالد</t>
  </si>
  <si>
    <t>ضيفي عبد الله</t>
  </si>
  <si>
    <t>طوارف رانية</t>
  </si>
  <si>
    <t>عمايرية سهيل</t>
  </si>
  <si>
    <t>قلمامي روميساء</t>
  </si>
  <si>
    <t>لعوابدية سلامي الطيب</t>
  </si>
  <si>
    <t>محروق محمد</t>
  </si>
  <si>
    <t>هدنة ابتسام</t>
  </si>
  <si>
    <t>وارث محمد الشريف (مع)</t>
  </si>
  <si>
    <t>مقصى</t>
  </si>
  <si>
    <t>إمضاء استاذ المادة : برحايل + بوريب.....................</t>
  </si>
  <si>
    <t>إمضاء استاذ المادة : د. جميل.....................</t>
  </si>
  <si>
    <t>إمضاء استاذ المادة :  د. برحايل .....................</t>
  </si>
  <si>
    <t>رمضانــــي</t>
  </si>
  <si>
    <t>جميـــل</t>
  </si>
  <si>
    <t>برحايــــل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</si>
</sst>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b/>
      <sz val="16"/>
      <name val="Comic Sans MS"/>
      <family val="4"/>
    </font>
    <font>
      <b/>
      <sz val="16"/>
      <name val="Aharoni"/>
      <family val="0"/>
    </font>
    <font>
      <b/>
      <sz val="10"/>
      <name val="Arial"/>
      <family val="2"/>
    </font>
    <font>
      <b/>
      <sz val="12"/>
      <name val="Arabic Transparent"/>
      <family val="0"/>
    </font>
    <font>
      <sz val="8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Comic Sans MS"/>
      <family val="4"/>
    </font>
    <font>
      <u val="single"/>
      <sz val="8"/>
      <name val="Comic Sans MS"/>
      <family val="4"/>
    </font>
    <font>
      <u val="single"/>
      <sz val="8"/>
      <name val="Arial"/>
      <family val="2"/>
    </font>
    <font>
      <b/>
      <u val="single"/>
      <sz val="14"/>
      <name val="Comic Sans MS"/>
      <family val="4"/>
    </font>
    <font>
      <sz val="10"/>
      <color indexed="8"/>
      <name val="MS Sans Serif"/>
      <family val="2"/>
    </font>
    <font>
      <sz val="11"/>
      <name val="Calibri"/>
      <family val="2"/>
    </font>
    <font>
      <sz val="16"/>
      <name val="Arabic Transparent"/>
      <family val="0"/>
    </font>
    <font>
      <b/>
      <sz val="16"/>
      <name val="Arial"/>
      <family val="2"/>
    </font>
    <font>
      <b/>
      <sz val="16"/>
      <name val="Simplified Arabic"/>
      <family val="1"/>
    </font>
    <font>
      <b/>
      <sz val="16"/>
      <name val="Times New Roman"/>
      <family val="1"/>
    </font>
    <font>
      <b/>
      <sz val="16"/>
      <color indexed="8"/>
      <name val="Simplified Arabic"/>
      <family val="1"/>
    </font>
    <font>
      <b/>
      <sz val="14"/>
      <name val="Simplified Arabic"/>
      <family val="1"/>
    </font>
    <font>
      <sz val="12"/>
      <name val="Comic Sans MS"/>
      <family val="4"/>
    </font>
    <font>
      <b/>
      <sz val="12"/>
      <name val="Times New Roman"/>
      <family val="1"/>
    </font>
    <font>
      <b/>
      <sz val="13"/>
      <color indexed="8"/>
      <name val="Simplified Arabic"/>
      <family val="1"/>
    </font>
    <font>
      <b/>
      <sz val="12"/>
      <name val="Simplified Arabic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mbria"/>
      <family val="1"/>
    </font>
    <font>
      <b/>
      <sz val="13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90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1" fillId="0" borderId="0" xfId="0" applyFont="1" applyAlignment="1">
      <alignment readingOrder="2"/>
    </xf>
    <xf numFmtId="0" fontId="3" fillId="0" borderId="0" xfId="0" applyFont="1" applyAlignment="1">
      <alignment readingOrder="2"/>
    </xf>
    <xf numFmtId="0" fontId="3" fillId="33" borderId="0" xfId="0" applyFont="1" applyFill="1" applyAlignment="1">
      <alignment readingOrder="2"/>
    </xf>
    <xf numFmtId="0" fontId="3" fillId="0" borderId="0" xfId="0" applyFont="1" applyAlignment="1">
      <alignment horizontal="center" readingOrder="2"/>
    </xf>
    <xf numFmtId="0" fontId="12" fillId="0" borderId="10" xfId="0" applyFont="1" applyBorder="1" applyAlignment="1">
      <alignment horizontal="center" vertical="center" textRotation="90" wrapText="1" readingOrder="2"/>
    </xf>
    <xf numFmtId="0" fontId="7" fillId="33" borderId="0" xfId="0" applyFont="1" applyFill="1" applyBorder="1" applyAlignment="1">
      <alignment horizontal="center" vertical="center" readingOrder="1"/>
    </xf>
    <xf numFmtId="0" fontId="15" fillId="33" borderId="0" xfId="0" applyFont="1" applyFill="1" applyBorder="1" applyAlignment="1">
      <alignment horizontal="center" vertical="top" readingOrder="2"/>
    </xf>
    <xf numFmtId="0" fontId="16" fillId="33" borderId="0" xfId="0" applyFont="1" applyFill="1" applyBorder="1" applyAlignment="1">
      <alignment horizontal="center" vertical="top" readingOrder="2"/>
    </xf>
    <xf numFmtId="0" fontId="17" fillId="33" borderId="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6" fillId="0" borderId="0" xfId="0" applyFont="1" applyAlignment="1">
      <alignment horizontal="right" readingOrder="2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right" readingOrder="2"/>
    </xf>
    <xf numFmtId="0" fontId="0" fillId="0" borderId="0" xfId="0" applyBorder="1" applyAlignment="1">
      <alignment/>
    </xf>
    <xf numFmtId="0" fontId="18" fillId="33" borderId="0" xfId="0" applyFont="1" applyFill="1" applyBorder="1" applyAlignment="1">
      <alignment horizontal="center" vertical="top" readingOrder="2"/>
    </xf>
    <xf numFmtId="2" fontId="3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3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2" fontId="5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27" fillId="0" borderId="0" xfId="0" applyFont="1" applyAlignment="1">
      <alignment readingOrder="2"/>
    </xf>
    <xf numFmtId="14" fontId="3" fillId="0" borderId="0" xfId="0" applyNumberFormat="1" applyFont="1" applyBorder="1" applyAlignment="1">
      <alignment horizontal="center" readingOrder="2"/>
    </xf>
    <xf numFmtId="0" fontId="3" fillId="0" borderId="0" xfId="0" applyFont="1" applyBorder="1" applyAlignment="1">
      <alignment horizontal="center" readingOrder="2"/>
    </xf>
    <xf numFmtId="3" fontId="0" fillId="0" borderId="10" xfId="0" applyNumberFormat="1" applyFont="1" applyFill="1" applyBorder="1" applyAlignment="1">
      <alignment horizontal="center" vertical="center" readingOrder="2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readingOrder="2"/>
    </xf>
    <xf numFmtId="4" fontId="0" fillId="0" borderId="10" xfId="0" applyNumberFormat="1" applyFont="1" applyFill="1" applyBorder="1" applyAlignment="1">
      <alignment horizontal="center" readingOrder="2"/>
    </xf>
    <xf numFmtId="2" fontId="0" fillId="0" borderId="10" xfId="0" applyNumberFormat="1" applyBorder="1" applyAlignment="1">
      <alignment horizontal="center"/>
    </xf>
    <xf numFmtId="1" fontId="14" fillId="0" borderId="12" xfId="0" applyNumberFormat="1" applyFont="1" applyFill="1" applyBorder="1" applyAlignment="1">
      <alignment horizontal="center" readingOrder="2"/>
    </xf>
    <xf numFmtId="0" fontId="12" fillId="0" borderId="0" xfId="0" applyFont="1" applyAlignment="1">
      <alignment readingOrder="2"/>
    </xf>
    <xf numFmtId="2" fontId="3" fillId="0" borderId="34" xfId="0" applyNumberFormat="1" applyFont="1" applyFill="1" applyBorder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 readingOrder="2"/>
    </xf>
    <xf numFmtId="0" fontId="9" fillId="0" borderId="27" xfId="0" applyFont="1" applyBorder="1" applyAlignment="1">
      <alignment horizontal="center" vertical="center" wrapText="1" readingOrder="2"/>
    </xf>
    <xf numFmtId="0" fontId="12" fillId="0" borderId="27" xfId="0" applyFont="1" applyBorder="1" applyAlignment="1">
      <alignment horizontal="center" vertical="center" wrapText="1" readingOrder="2"/>
    </xf>
    <xf numFmtId="2" fontId="0" fillId="0" borderId="37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readingOrder="2"/>
    </xf>
    <xf numFmtId="2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 vertical="center" readingOrder="2"/>
    </xf>
    <xf numFmtId="4" fontId="0" fillId="0" borderId="11" xfId="0" applyNumberFormat="1" applyFont="1" applyFill="1" applyBorder="1" applyAlignment="1">
      <alignment horizontal="center" readingOrder="2"/>
    </xf>
    <xf numFmtId="2" fontId="0" fillId="0" borderId="11" xfId="0" applyNumberFormat="1" applyBorder="1" applyAlignment="1">
      <alignment horizontal="center"/>
    </xf>
    <xf numFmtId="1" fontId="14" fillId="0" borderId="38" xfId="0" applyNumberFormat="1" applyFont="1" applyFill="1" applyBorder="1" applyAlignment="1">
      <alignment horizontal="center" readingOrder="2"/>
    </xf>
    <xf numFmtId="3" fontId="0" fillId="0" borderId="19" xfId="0" applyNumberFormat="1" applyFont="1" applyFill="1" applyBorder="1" applyAlignment="1">
      <alignment horizontal="center" vertical="center" readingOrder="2"/>
    </xf>
    <xf numFmtId="2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 vertical="center" readingOrder="2"/>
    </xf>
    <xf numFmtId="4" fontId="0" fillId="0" borderId="19" xfId="0" applyNumberFormat="1" applyFont="1" applyFill="1" applyBorder="1" applyAlignment="1">
      <alignment horizontal="center" readingOrder="2"/>
    </xf>
    <xf numFmtId="2" fontId="0" fillId="0" borderId="19" xfId="0" applyNumberFormat="1" applyBorder="1" applyAlignment="1">
      <alignment horizontal="center"/>
    </xf>
    <xf numFmtId="1" fontId="14" fillId="0" borderId="31" xfId="0" applyNumberFormat="1" applyFont="1" applyFill="1" applyBorder="1" applyAlignment="1">
      <alignment horizontal="center" readingOrder="2"/>
    </xf>
    <xf numFmtId="3" fontId="0" fillId="0" borderId="32" xfId="0" applyNumberFormat="1" applyFont="1" applyFill="1" applyBorder="1" applyAlignment="1">
      <alignment horizontal="center" vertical="center" readingOrder="2"/>
    </xf>
    <xf numFmtId="2" fontId="0" fillId="0" borderId="32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readingOrder="2"/>
    </xf>
    <xf numFmtId="4" fontId="0" fillId="0" borderId="32" xfId="0" applyNumberFormat="1" applyFont="1" applyFill="1" applyBorder="1" applyAlignment="1">
      <alignment horizontal="center" readingOrder="2"/>
    </xf>
    <xf numFmtId="0" fontId="28" fillId="0" borderId="39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 readingOrder="2"/>
    </xf>
    <xf numFmtId="4" fontId="0" fillId="35" borderId="10" xfId="0" applyNumberFormat="1" applyFont="1" applyFill="1" applyBorder="1" applyAlignment="1">
      <alignment horizontal="center" vertical="center" readingOrder="2"/>
    </xf>
    <xf numFmtId="2" fontId="0" fillId="35" borderId="32" xfId="0" applyNumberFormat="1" applyFont="1" applyFill="1" applyBorder="1" applyAlignment="1">
      <alignment horizontal="center"/>
    </xf>
    <xf numFmtId="3" fontId="0" fillId="35" borderId="32" xfId="0" applyNumberFormat="1" applyFont="1" applyFill="1" applyBorder="1" applyAlignment="1">
      <alignment horizontal="center" vertical="center" readingOrder="2"/>
    </xf>
    <xf numFmtId="4" fontId="0" fillId="35" borderId="32" xfId="0" applyNumberFormat="1" applyFont="1" applyFill="1" applyBorder="1" applyAlignment="1">
      <alignment horizontal="center" vertical="center" readingOrder="2"/>
    </xf>
    <xf numFmtId="4" fontId="0" fillId="35" borderId="32" xfId="0" applyNumberFormat="1" applyFont="1" applyFill="1" applyBorder="1" applyAlignment="1">
      <alignment horizontal="center" readingOrder="2"/>
    </xf>
    <xf numFmtId="2" fontId="0" fillId="35" borderId="10" xfId="0" applyNumberFormat="1" applyFill="1" applyBorder="1" applyAlignment="1">
      <alignment horizontal="center"/>
    </xf>
    <xf numFmtId="1" fontId="14" fillId="35" borderId="12" xfId="0" applyNumberFormat="1" applyFont="1" applyFill="1" applyBorder="1" applyAlignment="1">
      <alignment horizontal="center" readingOrder="2"/>
    </xf>
    <xf numFmtId="2" fontId="0" fillId="35" borderId="32" xfId="0" applyNumberFormat="1" applyFill="1" applyBorder="1" applyAlignment="1">
      <alignment horizontal="center"/>
    </xf>
    <xf numFmtId="1" fontId="14" fillId="35" borderId="33" xfId="0" applyNumberFormat="1" applyFont="1" applyFill="1" applyBorder="1" applyAlignment="1">
      <alignment horizontal="center" readingOrder="2"/>
    </xf>
    <xf numFmtId="0" fontId="6" fillId="0" borderId="0" xfId="0" applyFont="1" applyFill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22" fillId="36" borderId="45" xfId="0" applyFont="1" applyFill="1" applyBorder="1" applyAlignment="1">
      <alignment horizontal="center"/>
    </xf>
    <xf numFmtId="0" fontId="22" fillId="36" borderId="46" xfId="0" applyFont="1" applyFill="1" applyBorder="1" applyAlignment="1">
      <alignment horizontal="center"/>
    </xf>
    <xf numFmtId="0" fontId="22" fillId="36" borderId="35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 readingOrder="1"/>
    </xf>
    <xf numFmtId="0" fontId="7" fillId="36" borderId="48" xfId="0" applyFont="1" applyFill="1" applyBorder="1" applyAlignment="1">
      <alignment horizontal="center" vertical="center" readingOrder="1"/>
    </xf>
    <xf numFmtId="0" fontId="7" fillId="36" borderId="49" xfId="0" applyFont="1" applyFill="1" applyBorder="1" applyAlignment="1">
      <alignment horizontal="center" vertical="center" readingOrder="1"/>
    </xf>
    <xf numFmtId="0" fontId="7" fillId="36" borderId="0" xfId="0" applyFont="1" applyFill="1" applyBorder="1" applyAlignment="1">
      <alignment horizontal="center" vertical="center" readingOrder="1"/>
    </xf>
    <xf numFmtId="0" fontId="7" fillId="36" borderId="50" xfId="0" applyFont="1" applyFill="1" applyBorder="1" applyAlignment="1">
      <alignment horizontal="center" vertical="center" readingOrder="1"/>
    </xf>
    <xf numFmtId="0" fontId="7" fillId="36" borderId="51" xfId="0" applyFont="1" applyFill="1" applyBorder="1" applyAlignment="1">
      <alignment horizontal="center" vertical="center" readingOrder="1"/>
    </xf>
    <xf numFmtId="0" fontId="15" fillId="0" borderId="13" xfId="0" applyFont="1" applyBorder="1" applyAlignment="1">
      <alignment horizontal="center" vertical="top" shrinkToFit="1" readingOrder="2"/>
    </xf>
    <xf numFmtId="0" fontId="3" fillId="0" borderId="10" xfId="0" applyFont="1" applyBorder="1" applyAlignment="1">
      <alignment horizontal="center" vertical="top" shrinkToFit="1" readingOrder="2"/>
    </xf>
    <xf numFmtId="0" fontId="3" fillId="0" borderId="13" xfId="0" applyFont="1" applyBorder="1" applyAlignment="1">
      <alignment horizontal="center" vertical="top" shrinkToFit="1" readingOrder="2"/>
    </xf>
    <xf numFmtId="0" fontId="3" fillId="0" borderId="43" xfId="0" applyFont="1" applyBorder="1" applyAlignment="1">
      <alignment horizontal="center" vertical="top" shrinkToFit="1" readingOrder="2"/>
    </xf>
    <xf numFmtId="0" fontId="3" fillId="0" borderId="32" xfId="0" applyFont="1" applyBorder="1" applyAlignment="1">
      <alignment horizontal="center" vertical="top" shrinkToFit="1" readingOrder="2"/>
    </xf>
    <xf numFmtId="0" fontId="15" fillId="0" borderId="10" xfId="0" applyFont="1" applyBorder="1" applyAlignment="1">
      <alignment horizontal="center" vertical="top" shrinkToFit="1" readingOrder="2"/>
    </xf>
    <xf numFmtId="0" fontId="15" fillId="0" borderId="32" xfId="0" applyFont="1" applyBorder="1" applyAlignment="1">
      <alignment horizontal="center" vertical="top" shrinkToFit="1" readingOrder="2"/>
    </xf>
    <xf numFmtId="0" fontId="15" fillId="36" borderId="10" xfId="0" applyFont="1" applyFill="1" applyBorder="1" applyAlignment="1">
      <alignment horizontal="center" vertical="top" shrinkToFit="1" readingOrder="2"/>
    </xf>
    <xf numFmtId="0" fontId="15" fillId="36" borderId="32" xfId="0" applyFont="1" applyFill="1" applyBorder="1" applyAlignment="1">
      <alignment horizontal="center" vertical="top" shrinkToFit="1" readingOrder="2"/>
    </xf>
    <xf numFmtId="0" fontId="12" fillId="0" borderId="19" xfId="0" applyFont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textRotation="90" wrapText="1" readingOrder="2"/>
    </xf>
    <xf numFmtId="0" fontId="13" fillId="0" borderId="10" xfId="0" applyFont="1" applyBorder="1" applyAlignment="1">
      <alignment horizontal="center" vertical="center" textRotation="90" wrapText="1" readingOrder="2"/>
    </xf>
    <xf numFmtId="0" fontId="12" fillId="0" borderId="10" xfId="0" applyFont="1" applyBorder="1" applyAlignment="1">
      <alignment horizontal="center" vertical="center" textRotation="90" wrapText="1" readingOrder="2"/>
    </xf>
    <xf numFmtId="0" fontId="18" fillId="36" borderId="10" xfId="0" applyFont="1" applyFill="1" applyBorder="1" applyAlignment="1">
      <alignment horizontal="center" vertical="top" readingOrder="2"/>
    </xf>
    <xf numFmtId="0" fontId="18" fillId="36" borderId="12" xfId="0" applyFont="1" applyFill="1" applyBorder="1" applyAlignment="1">
      <alignment horizontal="center" vertical="top" readingOrder="2"/>
    </xf>
    <xf numFmtId="0" fontId="18" fillId="36" borderId="32" xfId="0" applyFont="1" applyFill="1" applyBorder="1" applyAlignment="1">
      <alignment horizontal="center" vertical="top" readingOrder="2"/>
    </xf>
    <xf numFmtId="0" fontId="18" fillId="36" borderId="33" xfId="0" applyFont="1" applyFill="1" applyBorder="1" applyAlignment="1">
      <alignment horizontal="center" vertical="top" readingOrder="2"/>
    </xf>
    <xf numFmtId="0" fontId="12" fillId="0" borderId="27" xfId="0" applyFont="1" applyBorder="1" applyAlignment="1">
      <alignment horizontal="center" vertical="center" textRotation="90" wrapText="1" readingOrder="2"/>
    </xf>
    <xf numFmtId="0" fontId="12" fillId="36" borderId="19" xfId="0" applyFont="1" applyFill="1" applyBorder="1" applyAlignment="1">
      <alignment horizontal="center" vertical="center" wrapText="1" readingOrder="2"/>
    </xf>
    <xf numFmtId="0" fontId="12" fillId="0" borderId="19" xfId="0" applyFont="1" applyBorder="1" applyAlignment="1">
      <alignment horizontal="center" vertical="center" textRotation="90" wrapText="1" readingOrder="2"/>
    </xf>
    <xf numFmtId="0" fontId="12" fillId="0" borderId="31" xfId="0" applyFont="1" applyBorder="1" applyAlignment="1">
      <alignment horizontal="center" vertical="center" textRotation="90" wrapText="1" readingOrder="2"/>
    </xf>
    <xf numFmtId="0" fontId="12" fillId="0" borderId="12" xfId="0" applyFont="1" applyBorder="1" applyAlignment="1">
      <alignment horizontal="center" vertical="center" textRotation="90" wrapText="1" readingOrder="2"/>
    </xf>
    <xf numFmtId="0" fontId="12" fillId="0" borderId="52" xfId="0" applyFont="1" applyBorder="1" applyAlignment="1">
      <alignment horizontal="center" vertical="center" textRotation="90" wrapText="1" readingOrder="2"/>
    </xf>
    <xf numFmtId="4" fontId="15" fillId="0" borderId="10" xfId="0" applyNumberFormat="1" applyFont="1" applyBorder="1" applyAlignment="1">
      <alignment horizontal="center" vertical="top" shrinkToFit="1" readingOrder="2"/>
    </xf>
    <xf numFmtId="4" fontId="15" fillId="0" borderId="32" xfId="0" applyNumberFormat="1" applyFont="1" applyBorder="1" applyAlignment="1">
      <alignment horizontal="center" vertical="top" shrinkToFit="1" readingOrder="2"/>
    </xf>
    <xf numFmtId="0" fontId="18" fillId="0" borderId="10" xfId="0" applyFont="1" applyFill="1" applyBorder="1" applyAlignment="1">
      <alignment horizontal="center" vertical="top" readingOrder="2"/>
    </xf>
    <xf numFmtId="0" fontId="18" fillId="0" borderId="32" xfId="0" applyFont="1" applyFill="1" applyBorder="1" applyAlignment="1">
      <alignment horizontal="center" vertical="top" readingOrder="2"/>
    </xf>
    <xf numFmtId="0" fontId="12" fillId="36" borderId="45" xfId="0" applyFont="1" applyFill="1" applyBorder="1" applyAlignment="1">
      <alignment horizontal="center" readingOrder="2"/>
    </xf>
    <xf numFmtId="0" fontId="12" fillId="36" borderId="46" xfId="0" applyFont="1" applyFill="1" applyBorder="1" applyAlignment="1">
      <alignment horizontal="center" readingOrder="2"/>
    </xf>
    <xf numFmtId="0" fontId="12" fillId="36" borderId="35" xfId="0" applyFont="1" applyFill="1" applyBorder="1" applyAlignment="1">
      <alignment horizontal="center" readingOrder="2"/>
    </xf>
    <xf numFmtId="0" fontId="6" fillId="36" borderId="45" xfId="0" applyFont="1" applyFill="1" applyBorder="1" applyAlignment="1">
      <alignment horizontal="center" readingOrder="2"/>
    </xf>
    <xf numFmtId="0" fontId="6" fillId="36" borderId="46" xfId="0" applyFont="1" applyFill="1" applyBorder="1" applyAlignment="1">
      <alignment horizontal="center" readingOrder="2"/>
    </xf>
    <xf numFmtId="0" fontId="6" fillId="36" borderId="35" xfId="0" applyFont="1" applyFill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4" fillId="0" borderId="0" xfId="0" applyFont="1" applyAlignment="1">
      <alignment horizontal="right" readingOrder="2"/>
    </xf>
    <xf numFmtId="0" fontId="12" fillId="0" borderId="19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 readingOrder="2"/>
    </xf>
    <xf numFmtId="0" fontId="12" fillId="0" borderId="25" xfId="0" applyFont="1" applyBorder="1" applyAlignment="1">
      <alignment horizontal="center" vertical="center" textRotation="90" readingOrder="2"/>
    </xf>
    <xf numFmtId="0" fontId="12" fillId="0" borderId="47" xfId="0" applyFont="1" applyBorder="1" applyAlignment="1">
      <alignment horizontal="center" vertical="center" readingOrder="2"/>
    </xf>
    <xf numFmtId="0" fontId="12" fillId="0" borderId="49" xfId="0" applyFont="1" applyBorder="1" applyAlignment="1">
      <alignment horizontal="center" vertical="center" readingOrder="2"/>
    </xf>
    <xf numFmtId="0" fontId="12" fillId="36" borderId="34" xfId="0" applyFont="1" applyFill="1" applyBorder="1" applyAlignment="1">
      <alignment horizontal="center" vertical="center" wrapText="1" readingOrder="2"/>
    </xf>
    <xf numFmtId="0" fontId="0" fillId="36" borderId="19" xfId="0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-FE%20-Tous%20les%20Modules%20S1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تسيير المالي"/>
      <sheetName val="النرية المالية"/>
      <sheetName val="محاسبة التسيير"/>
      <sheetName val="إدارة المحاف الاستثمارية"/>
      <sheetName val="مقاولاتية"/>
      <sheetName val="قانون النقد والقرض"/>
      <sheetName val="لغة أجنبية 1"/>
      <sheetName val="PV NOTES"/>
    </sheetNames>
    <sheetDataSet>
      <sheetData sheetId="0">
        <row r="36">
          <cell r="H36">
            <v>0</v>
          </cell>
        </row>
      </sheetData>
      <sheetData sheetId="1">
        <row r="36">
          <cell r="H36">
            <v>0</v>
          </cell>
        </row>
      </sheetData>
      <sheetData sheetId="4">
        <row r="36">
          <cell r="H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rightToLeft="1" view="pageBreakPreview" zoomScaleSheetLayoutView="100" zoomScalePageLayoutView="0" workbookViewId="0" topLeftCell="A21">
      <selection activeCell="D29" sqref="D29"/>
    </sheetView>
  </sheetViews>
  <sheetFormatPr defaultColWidth="11.421875" defaultRowHeight="12.75"/>
  <cols>
    <col min="1" max="1" width="5.8515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30" t="s">
        <v>2</v>
      </c>
      <c r="B1" s="130"/>
      <c r="C1" s="130"/>
      <c r="D1" s="11"/>
      <c r="E1" s="11"/>
      <c r="F1" s="130" t="s">
        <v>12</v>
      </c>
      <c r="G1" s="130"/>
      <c r="H1" s="130"/>
    </row>
    <row r="2" spans="1:8" ht="19.5">
      <c r="A2" s="130" t="s">
        <v>3</v>
      </c>
      <c r="B2" s="130"/>
      <c r="C2" s="130"/>
      <c r="D2" s="11"/>
      <c r="E2" s="11"/>
      <c r="F2" s="130" t="s">
        <v>4</v>
      </c>
      <c r="G2" s="130"/>
      <c r="H2" s="130"/>
    </row>
    <row r="3" spans="1:8" ht="20.25" customHeight="1" thickBot="1">
      <c r="A3" s="5"/>
      <c r="B3" s="35"/>
      <c r="E3" s="3"/>
      <c r="F3" s="5"/>
      <c r="G3" s="5"/>
      <c r="H3" s="3"/>
    </row>
    <row r="4" spans="1:8" ht="28.5" customHeight="1" thickBot="1">
      <c r="A4" s="5"/>
      <c r="B4" s="131" t="s">
        <v>34</v>
      </c>
      <c r="C4" s="132"/>
      <c r="D4" s="132"/>
      <c r="E4" s="132"/>
      <c r="F4" s="132"/>
      <c r="G4" s="133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37" t="s">
        <v>59</v>
      </c>
      <c r="D6" s="138"/>
      <c r="E6" s="138"/>
      <c r="F6" s="139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34" t="s">
        <v>35</v>
      </c>
      <c r="C8" s="135"/>
      <c r="D8" s="135"/>
      <c r="E8" s="135"/>
      <c r="F8" s="135"/>
      <c r="G8" s="136"/>
      <c r="H8" s="3"/>
    </row>
    <row r="9" spans="1:8" ht="18" customHeight="1" thickBot="1">
      <c r="A9" s="5"/>
      <c r="E9" s="3"/>
      <c r="F9" s="5"/>
      <c r="G9" s="5"/>
      <c r="H9" s="3"/>
    </row>
    <row r="10" spans="1:8" ht="65.25" customHeight="1" thickBot="1">
      <c r="A10" s="39" t="s">
        <v>0</v>
      </c>
      <c r="B10" s="36" t="s">
        <v>16</v>
      </c>
      <c r="C10" s="37" t="s">
        <v>5</v>
      </c>
      <c r="D10" s="37" t="s">
        <v>17</v>
      </c>
      <c r="E10" s="37" t="s">
        <v>18</v>
      </c>
      <c r="F10" s="37" t="s">
        <v>6</v>
      </c>
      <c r="G10" s="38" t="s">
        <v>19</v>
      </c>
      <c r="H10" s="39" t="s">
        <v>1</v>
      </c>
    </row>
    <row r="11" spans="1:8" ht="24" customHeight="1">
      <c r="A11" s="73">
        <v>1</v>
      </c>
      <c r="B11" s="110" t="s">
        <v>63</v>
      </c>
      <c r="C11" s="68">
        <v>14.5</v>
      </c>
      <c r="D11" s="41">
        <v>9.5</v>
      </c>
      <c r="E11" s="41">
        <f>2*(C11+D11)/2</f>
        <v>24</v>
      </c>
      <c r="F11" s="40"/>
      <c r="G11" s="42">
        <f>IF(F11="","",2*(C11+F11)/2)</f>
      </c>
      <c r="H11" s="43">
        <f aca="true" t="shared" si="0" ref="H11:H28">IF(G11="",E11,IF(G11&gt;E11,G11,E11))</f>
        <v>24</v>
      </c>
    </row>
    <row r="12" spans="1:8" ht="24" customHeight="1">
      <c r="A12" s="44">
        <f>A11+1</f>
        <v>2</v>
      </c>
      <c r="B12" s="102" t="s">
        <v>64</v>
      </c>
      <c r="C12" s="45">
        <v>14.5</v>
      </c>
      <c r="D12" s="46">
        <v>10</v>
      </c>
      <c r="E12" s="8">
        <f aca="true" t="shared" si="1" ref="E12:E28">2*(C12+D12)/2</f>
        <v>24.5</v>
      </c>
      <c r="F12" s="8"/>
      <c r="G12" s="47">
        <f aca="true" t="shared" si="2" ref="G12:G28">IF(F12="","",2*(C12+F12)/2)</f>
      </c>
      <c r="H12" s="48">
        <f t="shared" si="0"/>
        <v>24.5</v>
      </c>
    </row>
    <row r="13" spans="1:8" ht="24" customHeight="1">
      <c r="A13" s="44">
        <f aca="true" t="shared" si="3" ref="A13:A28">A12+1</f>
        <v>3</v>
      </c>
      <c r="B13" s="111" t="s">
        <v>65</v>
      </c>
      <c r="C13" s="45">
        <v>14</v>
      </c>
      <c r="D13" s="46">
        <v>7</v>
      </c>
      <c r="E13" s="8">
        <f t="shared" si="1"/>
        <v>21</v>
      </c>
      <c r="F13" s="8"/>
      <c r="G13" s="47">
        <f t="shared" si="2"/>
      </c>
      <c r="H13" s="48">
        <f t="shared" si="0"/>
        <v>21</v>
      </c>
    </row>
    <row r="14" spans="1:8" ht="24" customHeight="1">
      <c r="A14" s="49">
        <f t="shared" si="3"/>
        <v>4</v>
      </c>
      <c r="B14" s="111" t="s">
        <v>66</v>
      </c>
      <c r="C14" s="50">
        <v>10</v>
      </c>
      <c r="D14" s="51">
        <v>9</v>
      </c>
      <c r="E14" s="8">
        <f t="shared" si="1"/>
        <v>19</v>
      </c>
      <c r="F14" s="34"/>
      <c r="G14" s="47">
        <f t="shared" si="2"/>
      </c>
      <c r="H14" s="48">
        <f t="shared" si="0"/>
        <v>19</v>
      </c>
    </row>
    <row r="15" spans="1:8" ht="24" customHeight="1">
      <c r="A15" s="74">
        <f t="shared" si="3"/>
        <v>5</v>
      </c>
      <c r="B15" s="102" t="s">
        <v>67</v>
      </c>
      <c r="C15" s="31">
        <v>14.5</v>
      </c>
      <c r="D15" s="1">
        <v>10</v>
      </c>
      <c r="E15" s="8">
        <f t="shared" si="1"/>
        <v>24.5</v>
      </c>
      <c r="F15" s="33"/>
      <c r="G15" s="47">
        <f t="shared" si="2"/>
      </c>
      <c r="H15" s="48">
        <f t="shared" si="0"/>
        <v>24.5</v>
      </c>
    </row>
    <row r="16" spans="1:8" ht="24" customHeight="1">
      <c r="A16" s="44">
        <f t="shared" si="3"/>
        <v>6</v>
      </c>
      <c r="B16" s="111" t="s">
        <v>68</v>
      </c>
      <c r="C16" s="45">
        <v>7</v>
      </c>
      <c r="D16" s="46">
        <v>8.5</v>
      </c>
      <c r="E16" s="8">
        <f t="shared" si="1"/>
        <v>15.5</v>
      </c>
      <c r="F16" s="8"/>
      <c r="G16" s="47">
        <f t="shared" si="2"/>
      </c>
      <c r="H16" s="48">
        <f t="shared" si="0"/>
        <v>15.5</v>
      </c>
    </row>
    <row r="17" spans="1:8" ht="24" customHeight="1">
      <c r="A17" s="49">
        <f t="shared" si="3"/>
        <v>7</v>
      </c>
      <c r="B17" s="111" t="s">
        <v>69</v>
      </c>
      <c r="C17" s="50">
        <v>13</v>
      </c>
      <c r="D17" s="51">
        <v>12.5</v>
      </c>
      <c r="E17" s="8">
        <f t="shared" si="1"/>
        <v>25.5</v>
      </c>
      <c r="F17" s="34"/>
      <c r="G17" s="47">
        <f t="shared" si="2"/>
      </c>
      <c r="H17" s="48">
        <f t="shared" si="0"/>
        <v>25.5</v>
      </c>
    </row>
    <row r="18" spans="1:8" ht="24" customHeight="1">
      <c r="A18" s="74">
        <f t="shared" si="3"/>
        <v>8</v>
      </c>
      <c r="B18" s="102" t="s">
        <v>70</v>
      </c>
      <c r="C18" s="31">
        <v>13.5</v>
      </c>
      <c r="D18" s="1">
        <v>12.5</v>
      </c>
      <c r="E18" s="8">
        <f t="shared" si="1"/>
        <v>26</v>
      </c>
      <c r="F18" s="33"/>
      <c r="G18" s="47">
        <f t="shared" si="2"/>
      </c>
      <c r="H18" s="48">
        <f t="shared" si="0"/>
        <v>26</v>
      </c>
    </row>
    <row r="19" spans="1:8" ht="24" customHeight="1">
      <c r="A19" s="74">
        <f t="shared" si="3"/>
        <v>9</v>
      </c>
      <c r="B19" s="112" t="s">
        <v>71</v>
      </c>
      <c r="C19" s="45">
        <v>9</v>
      </c>
      <c r="D19" s="46">
        <v>13</v>
      </c>
      <c r="E19" s="8">
        <f t="shared" si="1"/>
        <v>22</v>
      </c>
      <c r="F19" s="8"/>
      <c r="G19" s="47">
        <f t="shared" si="2"/>
      </c>
      <c r="H19" s="48">
        <f t="shared" si="0"/>
        <v>22</v>
      </c>
    </row>
    <row r="20" spans="1:8" ht="24" customHeight="1">
      <c r="A20" s="74">
        <f t="shared" si="3"/>
        <v>10</v>
      </c>
      <c r="B20" s="111" t="s">
        <v>72</v>
      </c>
      <c r="C20" s="45">
        <v>11.3</v>
      </c>
      <c r="D20" s="46">
        <v>5</v>
      </c>
      <c r="E20" s="8">
        <f t="shared" si="1"/>
        <v>16.3</v>
      </c>
      <c r="F20" s="8"/>
      <c r="G20" s="47">
        <f t="shared" si="2"/>
      </c>
      <c r="H20" s="48">
        <f t="shared" si="0"/>
        <v>16.3</v>
      </c>
    </row>
    <row r="21" spans="1:8" ht="24" customHeight="1">
      <c r="A21" s="74">
        <f t="shared" si="3"/>
        <v>11</v>
      </c>
      <c r="B21" s="102" t="s">
        <v>73</v>
      </c>
      <c r="C21" s="45">
        <v>11</v>
      </c>
      <c r="D21" s="46">
        <v>3.5</v>
      </c>
      <c r="E21" s="8">
        <f t="shared" si="1"/>
        <v>14.5</v>
      </c>
      <c r="F21" s="8"/>
      <c r="G21" s="47">
        <f t="shared" si="2"/>
      </c>
      <c r="H21" s="48">
        <f t="shared" si="0"/>
        <v>14.5</v>
      </c>
    </row>
    <row r="22" spans="1:8" ht="24" customHeight="1">
      <c r="A22" s="74">
        <f t="shared" si="3"/>
        <v>12</v>
      </c>
      <c r="B22" s="111" t="s">
        <v>74</v>
      </c>
      <c r="C22" s="45">
        <v>14</v>
      </c>
      <c r="D22" s="46">
        <v>12.5</v>
      </c>
      <c r="E22" s="8">
        <f t="shared" si="1"/>
        <v>26.5</v>
      </c>
      <c r="F22" s="8"/>
      <c r="G22" s="47">
        <f t="shared" si="2"/>
      </c>
      <c r="H22" s="48">
        <f t="shared" si="0"/>
        <v>26.5</v>
      </c>
    </row>
    <row r="23" spans="1:8" ht="24" customHeight="1">
      <c r="A23" s="74">
        <f t="shared" si="3"/>
        <v>13</v>
      </c>
      <c r="B23" s="102" t="s">
        <v>75</v>
      </c>
      <c r="C23" s="45">
        <v>13.5</v>
      </c>
      <c r="D23" s="46">
        <v>12</v>
      </c>
      <c r="E23" s="8">
        <f t="shared" si="1"/>
        <v>25.5</v>
      </c>
      <c r="F23" s="8"/>
      <c r="G23" s="47">
        <f t="shared" si="2"/>
      </c>
      <c r="H23" s="48">
        <f t="shared" si="0"/>
        <v>25.5</v>
      </c>
    </row>
    <row r="24" spans="1:8" ht="24" customHeight="1">
      <c r="A24" s="74">
        <f t="shared" si="3"/>
        <v>14</v>
      </c>
      <c r="B24" s="102" t="s">
        <v>76</v>
      </c>
      <c r="C24" s="45">
        <v>9</v>
      </c>
      <c r="D24" s="46">
        <v>7.5</v>
      </c>
      <c r="E24" s="8">
        <f t="shared" si="1"/>
        <v>16.5</v>
      </c>
      <c r="F24" s="8"/>
      <c r="G24" s="47">
        <f t="shared" si="2"/>
      </c>
      <c r="H24" s="48">
        <f t="shared" si="0"/>
        <v>16.5</v>
      </c>
    </row>
    <row r="25" spans="1:8" ht="24" customHeight="1">
      <c r="A25" s="74">
        <f t="shared" si="3"/>
        <v>15</v>
      </c>
      <c r="B25" s="102" t="s">
        <v>77</v>
      </c>
      <c r="C25" s="45">
        <v>11.3</v>
      </c>
      <c r="D25" s="46">
        <v>7.5</v>
      </c>
      <c r="E25" s="8">
        <f t="shared" si="1"/>
        <v>18.8</v>
      </c>
      <c r="F25" s="8"/>
      <c r="G25" s="47">
        <f t="shared" si="2"/>
      </c>
      <c r="H25" s="48">
        <f t="shared" si="0"/>
        <v>18.8</v>
      </c>
    </row>
    <row r="26" spans="1:8" ht="24" customHeight="1">
      <c r="A26" s="74">
        <f t="shared" si="3"/>
        <v>16</v>
      </c>
      <c r="B26" s="102" t="s">
        <v>78</v>
      </c>
      <c r="C26" s="45">
        <v>11.3</v>
      </c>
      <c r="D26" s="46">
        <v>6.5</v>
      </c>
      <c r="E26" s="8">
        <f t="shared" si="1"/>
        <v>17.8</v>
      </c>
      <c r="F26" s="8"/>
      <c r="G26" s="47">
        <f t="shared" si="2"/>
      </c>
      <c r="H26" s="48">
        <f t="shared" si="0"/>
        <v>17.8</v>
      </c>
    </row>
    <row r="27" spans="1:8" ht="24" customHeight="1">
      <c r="A27" s="74">
        <f t="shared" si="3"/>
        <v>17</v>
      </c>
      <c r="B27" s="102" t="s">
        <v>79</v>
      </c>
      <c r="C27" s="45">
        <v>13</v>
      </c>
      <c r="D27" s="46">
        <v>9</v>
      </c>
      <c r="E27" s="8">
        <f t="shared" si="1"/>
        <v>22</v>
      </c>
      <c r="F27" s="8"/>
      <c r="G27" s="47">
        <f t="shared" si="2"/>
      </c>
      <c r="H27" s="48">
        <f t="shared" si="0"/>
        <v>22</v>
      </c>
    </row>
    <row r="28" spans="1:8" ht="24" customHeight="1" thickBot="1">
      <c r="A28" s="75">
        <f t="shared" si="3"/>
        <v>18</v>
      </c>
      <c r="B28" s="113" t="s">
        <v>80</v>
      </c>
      <c r="C28" s="106">
        <v>10</v>
      </c>
      <c r="D28" s="107">
        <v>13</v>
      </c>
      <c r="E28" s="52">
        <f t="shared" si="1"/>
        <v>23</v>
      </c>
      <c r="F28" s="52"/>
      <c r="G28" s="53">
        <f t="shared" si="2"/>
      </c>
      <c r="H28" s="54">
        <f t="shared" si="0"/>
        <v>23</v>
      </c>
    </row>
    <row r="29" spans="1:8" ht="15" customHeight="1" thickBot="1">
      <c r="A29" s="6"/>
      <c r="B29" s="9"/>
      <c r="C29" s="2"/>
      <c r="D29" s="2"/>
      <c r="E29" s="2"/>
      <c r="F29" s="7"/>
      <c r="G29" s="4"/>
      <c r="H29" s="2"/>
    </row>
    <row r="30" spans="1:8" ht="27" customHeight="1" thickBot="1">
      <c r="A30" s="6"/>
      <c r="B30" s="134" t="s">
        <v>36</v>
      </c>
      <c r="C30" s="135"/>
      <c r="D30" s="135"/>
      <c r="E30" s="135"/>
      <c r="F30" s="135"/>
      <c r="G30" s="136"/>
      <c r="H30" s="2"/>
    </row>
    <row r="31" spans="1:8" ht="15" customHeight="1">
      <c r="A31" s="6"/>
      <c r="B31" s="9"/>
      <c r="C31" s="2"/>
      <c r="D31" s="2"/>
      <c r="E31" s="2"/>
      <c r="F31" s="7"/>
      <c r="G31" s="4"/>
      <c r="H31" s="2"/>
    </row>
    <row r="32" spans="1:9" s="7" customFormat="1" ht="18" customHeight="1">
      <c r="A32" s="5"/>
      <c r="B32" s="5"/>
      <c r="C32" s="3"/>
      <c r="D32" s="3"/>
      <c r="E32" s="3"/>
      <c r="F32" s="5"/>
      <c r="G32" s="5"/>
      <c r="H32" s="3"/>
      <c r="I32" s="5"/>
    </row>
    <row r="33" spans="1:8" ht="19.5" customHeight="1">
      <c r="A33" s="5"/>
      <c r="E33" s="3"/>
      <c r="F33" s="5"/>
      <c r="G33" s="5"/>
      <c r="H33" s="3"/>
    </row>
    <row r="34" spans="1:8" ht="16.5">
      <c r="A34" s="5"/>
      <c r="E34" s="3"/>
      <c r="F34" s="5"/>
      <c r="G34" s="5"/>
      <c r="H34" s="3"/>
    </row>
    <row r="35" spans="1:8" ht="16.5">
      <c r="A35" s="5"/>
      <c r="E35" s="3"/>
      <c r="F35" s="5"/>
      <c r="G35" s="5"/>
      <c r="H35" s="3"/>
    </row>
    <row r="36" spans="1:8" ht="16.5">
      <c r="A36" s="5"/>
      <c r="E36" s="3"/>
      <c r="F36" s="5"/>
      <c r="G36" s="5"/>
      <c r="H36" s="3"/>
    </row>
    <row r="37" spans="1:8" ht="16.5">
      <c r="A37" s="5"/>
      <c r="E37" s="3"/>
      <c r="F37" s="5"/>
      <c r="G37" s="5"/>
      <c r="H37" s="3"/>
    </row>
  </sheetData>
  <sheetProtection/>
  <mergeCells count="8">
    <mergeCell ref="A1:C1"/>
    <mergeCell ref="A2:C2"/>
    <mergeCell ref="F1:H1"/>
    <mergeCell ref="F2:H2"/>
    <mergeCell ref="B4:G4"/>
    <mergeCell ref="B30:G30"/>
    <mergeCell ref="C6:F6"/>
    <mergeCell ref="B8:G8"/>
  </mergeCells>
  <printOptions horizontalCentered="1"/>
  <pageMargins left="0.7874015748031497" right="0.7874015748031497" top="0.8267716535433072" bottom="0.6299212598425197" header="0.2755905511811024" footer="0.6299212598425197"/>
  <pageSetup horizontalDpi="600" verticalDpi="600" orientation="portrait" paperSize="9" scale="75" r:id="rId1"/>
  <headerFooter alignWithMargins="0">
    <oddHeader>&amp;C
&amp;"Comic Sans MS,Gras"&amp;12
  &amp;R&amp;"Comic Sans MS,Gras"&amp;12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rightToLeft="1" view="pageBreakPreview" zoomScaleSheetLayoutView="100" zoomScalePageLayoutView="0" workbookViewId="0" topLeftCell="A21">
      <selection activeCell="B30" sqref="B30:G30"/>
    </sheetView>
  </sheetViews>
  <sheetFormatPr defaultColWidth="11.421875" defaultRowHeight="12.75"/>
  <cols>
    <col min="1" max="1" width="4.710937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30" t="s">
        <v>2</v>
      </c>
      <c r="B1" s="130"/>
      <c r="C1" s="130"/>
      <c r="D1" s="11"/>
      <c r="E1" s="11"/>
      <c r="F1" s="130" t="s">
        <v>12</v>
      </c>
      <c r="G1" s="130"/>
      <c r="H1" s="130"/>
    </row>
    <row r="2" spans="1:8" ht="19.5">
      <c r="A2" s="130" t="s">
        <v>3</v>
      </c>
      <c r="B2" s="130"/>
      <c r="C2" s="130"/>
      <c r="D2" s="11"/>
      <c r="E2" s="11"/>
      <c r="F2" s="130" t="s">
        <v>4</v>
      </c>
      <c r="G2" s="130"/>
      <c r="H2" s="130"/>
    </row>
    <row r="3" spans="1:8" ht="20.25" customHeight="1" thickBot="1">
      <c r="A3" s="5"/>
      <c r="B3" s="35"/>
      <c r="E3" s="3"/>
      <c r="F3" s="5"/>
      <c r="G3" s="5"/>
      <c r="H3" s="3"/>
    </row>
    <row r="4" spans="1:8" ht="28.5" customHeight="1" thickBot="1">
      <c r="A4" s="5"/>
      <c r="B4" s="131" t="s">
        <v>37</v>
      </c>
      <c r="C4" s="132"/>
      <c r="D4" s="132"/>
      <c r="E4" s="132"/>
      <c r="F4" s="132"/>
      <c r="G4" s="133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37" t="s">
        <v>59</v>
      </c>
      <c r="D6" s="138"/>
      <c r="E6" s="138"/>
      <c r="F6" s="139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34" t="s">
        <v>38</v>
      </c>
      <c r="C8" s="135"/>
      <c r="D8" s="135"/>
      <c r="E8" s="135"/>
      <c r="F8" s="135"/>
      <c r="G8" s="136"/>
      <c r="H8" s="3"/>
    </row>
    <row r="9" spans="1:8" ht="18" customHeight="1" thickBot="1">
      <c r="A9" s="5"/>
      <c r="E9" s="3"/>
      <c r="F9" s="5"/>
      <c r="G9" s="5"/>
      <c r="H9" s="3"/>
    </row>
    <row r="10" spans="1:8" ht="65.25" customHeight="1" thickBot="1">
      <c r="A10" s="39" t="s">
        <v>0</v>
      </c>
      <c r="B10" s="36" t="s">
        <v>16</v>
      </c>
      <c r="C10" s="37" t="s">
        <v>5</v>
      </c>
      <c r="D10" s="37" t="s">
        <v>17</v>
      </c>
      <c r="E10" s="37" t="s">
        <v>18</v>
      </c>
      <c r="F10" s="37" t="s">
        <v>6</v>
      </c>
      <c r="G10" s="38" t="s">
        <v>19</v>
      </c>
      <c r="H10" s="39" t="s">
        <v>1</v>
      </c>
    </row>
    <row r="11" spans="1:8" ht="24" customHeight="1">
      <c r="A11" s="73">
        <v>1</v>
      </c>
      <c r="B11" s="110" t="s">
        <v>63</v>
      </c>
      <c r="C11" s="68">
        <v>15.5</v>
      </c>
      <c r="D11" s="41">
        <v>11.5</v>
      </c>
      <c r="E11" s="41">
        <f>2*(C11+D11)/2</f>
        <v>27</v>
      </c>
      <c r="F11" s="40"/>
      <c r="G11" s="42">
        <f>IF(F11="","",2*(C11+F11)/2)</f>
      </c>
      <c r="H11" s="43">
        <f aca="true" t="shared" si="0" ref="H11:H28">IF(G11="",E11,IF(G11&gt;E11,G11,E11))</f>
        <v>27</v>
      </c>
    </row>
    <row r="12" spans="1:8" ht="24" customHeight="1">
      <c r="A12" s="76">
        <f>A11+1</f>
        <v>2</v>
      </c>
      <c r="B12" s="102" t="s">
        <v>64</v>
      </c>
      <c r="C12" s="45">
        <v>11</v>
      </c>
      <c r="D12" s="46">
        <v>10</v>
      </c>
      <c r="E12" s="8">
        <f aca="true" t="shared" si="1" ref="E12:E28">2*(C12+D12)/2</f>
        <v>21</v>
      </c>
      <c r="F12" s="8"/>
      <c r="G12" s="47">
        <f aca="true" t="shared" si="2" ref="G12:G28">IF(F12="","",2*(C12+F12)/2)</f>
      </c>
      <c r="H12" s="48">
        <f t="shared" si="0"/>
        <v>21</v>
      </c>
    </row>
    <row r="13" spans="1:8" ht="24" customHeight="1">
      <c r="A13" s="76">
        <f aca="true" t="shared" si="3" ref="A13:A28">A12+1</f>
        <v>3</v>
      </c>
      <c r="B13" s="111" t="s">
        <v>65</v>
      </c>
      <c r="C13" s="45">
        <v>14</v>
      </c>
      <c r="D13" s="46">
        <v>10.5</v>
      </c>
      <c r="E13" s="8">
        <f t="shared" si="1"/>
        <v>24.5</v>
      </c>
      <c r="F13" s="8"/>
      <c r="G13" s="47">
        <f t="shared" si="2"/>
      </c>
      <c r="H13" s="48">
        <f t="shared" si="0"/>
        <v>24.5</v>
      </c>
    </row>
    <row r="14" spans="1:8" ht="24" customHeight="1">
      <c r="A14" s="76">
        <f t="shared" si="3"/>
        <v>4</v>
      </c>
      <c r="B14" s="111" t="s">
        <v>66</v>
      </c>
      <c r="C14" s="50">
        <v>5</v>
      </c>
      <c r="D14" s="51">
        <v>9.25</v>
      </c>
      <c r="E14" s="8">
        <f t="shared" si="1"/>
        <v>14.25</v>
      </c>
      <c r="F14" s="34"/>
      <c r="G14" s="47">
        <f t="shared" si="2"/>
      </c>
      <c r="H14" s="48">
        <f t="shared" si="0"/>
        <v>14.25</v>
      </c>
    </row>
    <row r="15" spans="1:8" ht="24" customHeight="1">
      <c r="A15" s="76">
        <f t="shared" si="3"/>
        <v>5</v>
      </c>
      <c r="B15" s="102" t="s">
        <v>67</v>
      </c>
      <c r="C15" s="31">
        <v>14.5</v>
      </c>
      <c r="D15" s="1">
        <v>12.5</v>
      </c>
      <c r="E15" s="8">
        <f t="shared" si="1"/>
        <v>27</v>
      </c>
      <c r="F15" s="33"/>
      <c r="G15" s="47">
        <f t="shared" si="2"/>
      </c>
      <c r="H15" s="48">
        <f t="shared" si="0"/>
        <v>27</v>
      </c>
    </row>
    <row r="16" spans="1:8" ht="24" customHeight="1">
      <c r="A16" s="76">
        <f t="shared" si="3"/>
        <v>6</v>
      </c>
      <c r="B16" s="111" t="s">
        <v>68</v>
      </c>
      <c r="C16" s="45" t="s">
        <v>81</v>
      </c>
      <c r="D16" s="46" t="s">
        <v>81</v>
      </c>
      <c r="E16" s="8" t="e">
        <f t="shared" si="1"/>
        <v>#VALUE!</v>
      </c>
      <c r="F16" s="8"/>
      <c r="G16" s="47">
        <f t="shared" si="2"/>
      </c>
      <c r="H16" s="48" t="e">
        <f t="shared" si="0"/>
        <v>#VALUE!</v>
      </c>
    </row>
    <row r="17" spans="1:8" ht="24" customHeight="1">
      <c r="A17" s="76">
        <f t="shared" si="3"/>
        <v>7</v>
      </c>
      <c r="B17" s="111" t="s">
        <v>69</v>
      </c>
      <c r="C17" s="50">
        <v>13.5</v>
      </c>
      <c r="D17" s="51">
        <v>11.25</v>
      </c>
      <c r="E17" s="8">
        <f t="shared" si="1"/>
        <v>24.75</v>
      </c>
      <c r="F17" s="34"/>
      <c r="G17" s="47">
        <f t="shared" si="2"/>
      </c>
      <c r="H17" s="48">
        <f t="shared" si="0"/>
        <v>24.75</v>
      </c>
    </row>
    <row r="18" spans="1:8" ht="24" customHeight="1">
      <c r="A18" s="76">
        <f t="shared" si="3"/>
        <v>8</v>
      </c>
      <c r="B18" s="102" t="s">
        <v>70</v>
      </c>
      <c r="C18" s="31">
        <v>12.5</v>
      </c>
      <c r="D18" s="1">
        <v>12.5</v>
      </c>
      <c r="E18" s="8">
        <f t="shared" si="1"/>
        <v>25</v>
      </c>
      <c r="F18" s="33"/>
      <c r="G18" s="47">
        <f t="shared" si="2"/>
      </c>
      <c r="H18" s="48">
        <f t="shared" si="0"/>
        <v>25</v>
      </c>
    </row>
    <row r="19" spans="1:8" ht="24" customHeight="1">
      <c r="A19" s="76">
        <f t="shared" si="3"/>
        <v>9</v>
      </c>
      <c r="B19" s="112" t="s">
        <v>71</v>
      </c>
      <c r="C19" s="45">
        <v>7</v>
      </c>
      <c r="D19" s="46">
        <v>5.5</v>
      </c>
      <c r="E19" s="8">
        <f t="shared" si="1"/>
        <v>12.5</v>
      </c>
      <c r="F19" s="8"/>
      <c r="G19" s="47">
        <f t="shared" si="2"/>
      </c>
      <c r="H19" s="48">
        <f t="shared" si="0"/>
        <v>12.5</v>
      </c>
    </row>
    <row r="20" spans="1:8" ht="24" customHeight="1">
      <c r="A20" s="76">
        <f t="shared" si="3"/>
        <v>10</v>
      </c>
      <c r="B20" s="111" t="s">
        <v>72</v>
      </c>
      <c r="C20" s="45">
        <v>8</v>
      </c>
      <c r="D20" s="46">
        <v>9</v>
      </c>
      <c r="E20" s="8">
        <f t="shared" si="1"/>
        <v>17</v>
      </c>
      <c r="F20" s="8"/>
      <c r="G20" s="47">
        <f t="shared" si="2"/>
      </c>
      <c r="H20" s="48">
        <f t="shared" si="0"/>
        <v>17</v>
      </c>
    </row>
    <row r="21" spans="1:8" ht="24" customHeight="1">
      <c r="A21" s="76">
        <f t="shared" si="3"/>
        <v>11</v>
      </c>
      <c r="B21" s="102" t="s">
        <v>73</v>
      </c>
      <c r="C21" s="45">
        <v>5</v>
      </c>
      <c r="D21" s="46">
        <v>7</v>
      </c>
      <c r="E21" s="8">
        <f t="shared" si="1"/>
        <v>12</v>
      </c>
      <c r="F21" s="8"/>
      <c r="G21" s="47">
        <f t="shared" si="2"/>
      </c>
      <c r="H21" s="48">
        <f t="shared" si="0"/>
        <v>12</v>
      </c>
    </row>
    <row r="22" spans="1:8" ht="24" customHeight="1">
      <c r="A22" s="76">
        <f t="shared" si="3"/>
        <v>12</v>
      </c>
      <c r="B22" s="111" t="s">
        <v>74</v>
      </c>
      <c r="C22" s="45">
        <v>10</v>
      </c>
      <c r="D22" s="46">
        <v>9</v>
      </c>
      <c r="E22" s="8">
        <f t="shared" si="1"/>
        <v>19</v>
      </c>
      <c r="F22" s="8"/>
      <c r="G22" s="47">
        <f t="shared" si="2"/>
      </c>
      <c r="H22" s="48">
        <f t="shared" si="0"/>
        <v>19</v>
      </c>
    </row>
    <row r="23" spans="1:8" ht="24" customHeight="1">
      <c r="A23" s="76">
        <f t="shared" si="3"/>
        <v>13</v>
      </c>
      <c r="B23" s="102" t="s">
        <v>75</v>
      </c>
      <c r="C23" s="45">
        <v>12.5</v>
      </c>
      <c r="D23" s="46">
        <v>10.5</v>
      </c>
      <c r="E23" s="8">
        <f t="shared" si="1"/>
        <v>23</v>
      </c>
      <c r="F23" s="8"/>
      <c r="G23" s="47">
        <f t="shared" si="2"/>
      </c>
      <c r="H23" s="48">
        <f t="shared" si="0"/>
        <v>23</v>
      </c>
    </row>
    <row r="24" spans="1:8" ht="24" customHeight="1">
      <c r="A24" s="76">
        <f t="shared" si="3"/>
        <v>14</v>
      </c>
      <c r="B24" s="102" t="s">
        <v>76</v>
      </c>
      <c r="C24" s="45">
        <v>7</v>
      </c>
      <c r="D24" s="46">
        <v>4.5</v>
      </c>
      <c r="E24" s="8">
        <f t="shared" si="1"/>
        <v>11.5</v>
      </c>
      <c r="F24" s="8"/>
      <c r="G24" s="47">
        <f t="shared" si="2"/>
      </c>
      <c r="H24" s="48">
        <f t="shared" si="0"/>
        <v>11.5</v>
      </c>
    </row>
    <row r="25" spans="1:8" ht="24" customHeight="1">
      <c r="A25" s="76">
        <f t="shared" si="3"/>
        <v>15</v>
      </c>
      <c r="B25" s="102" t="s">
        <v>77</v>
      </c>
      <c r="C25" s="45">
        <v>7</v>
      </c>
      <c r="D25" s="46">
        <v>4.5</v>
      </c>
      <c r="E25" s="8">
        <f t="shared" si="1"/>
        <v>11.5</v>
      </c>
      <c r="F25" s="8"/>
      <c r="G25" s="47">
        <f t="shared" si="2"/>
      </c>
      <c r="H25" s="48">
        <f t="shared" si="0"/>
        <v>11.5</v>
      </c>
    </row>
    <row r="26" spans="1:8" ht="24" customHeight="1">
      <c r="A26" s="76">
        <f t="shared" si="3"/>
        <v>16</v>
      </c>
      <c r="B26" s="102" t="s">
        <v>78</v>
      </c>
      <c r="C26" s="45">
        <v>9</v>
      </c>
      <c r="D26" s="46">
        <v>7</v>
      </c>
      <c r="E26" s="8">
        <f t="shared" si="1"/>
        <v>16</v>
      </c>
      <c r="F26" s="8"/>
      <c r="G26" s="47">
        <f t="shared" si="2"/>
      </c>
      <c r="H26" s="48">
        <f t="shared" si="0"/>
        <v>16</v>
      </c>
    </row>
    <row r="27" spans="1:8" ht="24" customHeight="1">
      <c r="A27" s="76">
        <f t="shared" si="3"/>
        <v>17</v>
      </c>
      <c r="B27" s="102" t="s">
        <v>79</v>
      </c>
      <c r="C27" s="45">
        <v>14.5</v>
      </c>
      <c r="D27" s="46">
        <v>14.5</v>
      </c>
      <c r="E27" s="8">
        <f t="shared" si="1"/>
        <v>29</v>
      </c>
      <c r="F27" s="8"/>
      <c r="G27" s="47">
        <f t="shared" si="2"/>
      </c>
      <c r="H27" s="48">
        <f t="shared" si="0"/>
        <v>29</v>
      </c>
    </row>
    <row r="28" spans="1:8" ht="24" customHeight="1" thickBot="1">
      <c r="A28" s="108">
        <f t="shared" si="3"/>
        <v>18</v>
      </c>
      <c r="B28" s="113" t="s">
        <v>80</v>
      </c>
      <c r="C28" s="106" t="s">
        <v>81</v>
      </c>
      <c r="D28" s="107" t="s">
        <v>81</v>
      </c>
      <c r="E28" s="52" t="e">
        <f t="shared" si="1"/>
        <v>#VALUE!</v>
      </c>
      <c r="F28" s="52"/>
      <c r="G28" s="53">
        <f t="shared" si="2"/>
      </c>
      <c r="H28" s="54" t="e">
        <f t="shared" si="0"/>
        <v>#VALUE!</v>
      </c>
    </row>
    <row r="29" spans="1:8" ht="15" customHeight="1" thickBot="1">
      <c r="A29" s="6"/>
      <c r="B29" s="9"/>
      <c r="C29" s="2"/>
      <c r="D29" s="2"/>
      <c r="E29" s="2"/>
      <c r="F29" s="7"/>
      <c r="G29" s="4"/>
      <c r="H29" s="2"/>
    </row>
    <row r="30" spans="1:8" ht="27" customHeight="1" thickBot="1">
      <c r="A30" s="6"/>
      <c r="B30" s="134" t="s">
        <v>84</v>
      </c>
      <c r="C30" s="135"/>
      <c r="D30" s="135"/>
      <c r="E30" s="135"/>
      <c r="F30" s="135"/>
      <c r="G30" s="136"/>
      <c r="H30" s="2"/>
    </row>
    <row r="31" spans="1:8" ht="15" customHeight="1">
      <c r="A31" s="6"/>
      <c r="B31" s="9"/>
      <c r="C31" s="2"/>
      <c r="D31" s="2"/>
      <c r="E31" s="2"/>
      <c r="F31" s="7"/>
      <c r="G31" s="4"/>
      <c r="H31" s="2"/>
    </row>
    <row r="32" spans="1:9" s="7" customFormat="1" ht="18" customHeight="1">
      <c r="A32" s="5"/>
      <c r="B32" s="5"/>
      <c r="C32" s="3"/>
      <c r="D32" s="3"/>
      <c r="E32" s="3"/>
      <c r="F32" s="5"/>
      <c r="G32" s="5"/>
      <c r="H32" s="3"/>
      <c r="I32" s="5"/>
    </row>
    <row r="33" spans="1:8" ht="19.5" customHeight="1">
      <c r="A33" s="5"/>
      <c r="E33" s="3"/>
      <c r="F33" s="5"/>
      <c r="G33" s="5"/>
      <c r="H33" s="3"/>
    </row>
    <row r="34" spans="1:8" ht="16.5">
      <c r="A34" s="5"/>
      <c r="E34" s="3"/>
      <c r="F34" s="5"/>
      <c r="G34" s="5"/>
      <c r="H34" s="3"/>
    </row>
    <row r="35" spans="1:8" ht="16.5">
      <c r="A35" s="5"/>
      <c r="E35" s="3"/>
      <c r="F35" s="5"/>
      <c r="G35" s="5"/>
      <c r="H35" s="3"/>
    </row>
    <row r="36" spans="1:8" ht="16.5">
      <c r="A36" s="5"/>
      <c r="E36" s="3"/>
      <c r="F36" s="5"/>
      <c r="G36" s="5"/>
      <c r="H36" s="3"/>
    </row>
    <row r="37" spans="1:8" ht="16.5">
      <c r="A37" s="5"/>
      <c r="E37" s="3"/>
      <c r="F37" s="5"/>
      <c r="G37" s="5"/>
      <c r="H37" s="3"/>
    </row>
  </sheetData>
  <sheetProtection/>
  <mergeCells count="8">
    <mergeCell ref="B8:G8"/>
    <mergeCell ref="B30:G30"/>
    <mergeCell ref="A1:C1"/>
    <mergeCell ref="F1:H1"/>
    <mergeCell ref="A2:C2"/>
    <mergeCell ref="F2:H2"/>
    <mergeCell ref="B4:G4"/>
    <mergeCell ref="C6:F6"/>
  </mergeCells>
  <printOptions horizontalCentered="1"/>
  <pageMargins left="0.3937007874015748" right="0.3937007874015748" top="0.6299212598425197" bottom="0.6299212598425197" header="0.2755905511811024" footer="0.6299212598425197"/>
  <pageSetup horizontalDpi="600" verticalDpi="600" orientation="portrait" paperSize="9" scale="75" r:id="rId1"/>
  <headerFooter alignWithMargins="0">
    <oddHeader>&amp;C
&amp;"Comic Sans MS,Gras"&amp;12
  &amp;R&amp;"Comic Sans MS,Gras"&amp;12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rightToLeft="1" view="pageBreakPreview" zoomScaleSheetLayoutView="100" zoomScalePageLayoutView="0" workbookViewId="0" topLeftCell="A15">
      <selection activeCell="D28" sqref="D28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30" t="s">
        <v>2</v>
      </c>
      <c r="B1" s="130"/>
      <c r="C1" s="130"/>
      <c r="D1" s="11"/>
      <c r="E1" s="11"/>
      <c r="F1" s="130" t="s">
        <v>12</v>
      </c>
      <c r="G1" s="130"/>
      <c r="H1" s="130"/>
    </row>
    <row r="2" spans="1:8" ht="19.5">
      <c r="A2" s="130" t="s">
        <v>3</v>
      </c>
      <c r="B2" s="130"/>
      <c r="C2" s="130"/>
      <c r="D2" s="11"/>
      <c r="E2" s="11"/>
      <c r="F2" s="130" t="s">
        <v>4</v>
      </c>
      <c r="G2" s="130"/>
      <c r="H2" s="130"/>
    </row>
    <row r="3" spans="1:8" ht="20.25" customHeight="1" thickBot="1">
      <c r="A3" s="5"/>
      <c r="B3" s="35"/>
      <c r="E3" s="3"/>
      <c r="F3" s="5"/>
      <c r="G3" s="5"/>
      <c r="H3" s="3"/>
    </row>
    <row r="4" spans="1:8" ht="28.5" customHeight="1" thickBot="1">
      <c r="A4" s="5"/>
      <c r="B4" s="131" t="s">
        <v>39</v>
      </c>
      <c r="C4" s="132"/>
      <c r="D4" s="132"/>
      <c r="E4" s="132"/>
      <c r="F4" s="132"/>
      <c r="G4" s="133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37" t="s">
        <v>59</v>
      </c>
      <c r="D6" s="138"/>
      <c r="E6" s="138"/>
      <c r="F6" s="139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34" t="s">
        <v>40</v>
      </c>
      <c r="C8" s="135"/>
      <c r="D8" s="135"/>
      <c r="E8" s="135"/>
      <c r="F8" s="135"/>
      <c r="G8" s="136"/>
      <c r="H8" s="3"/>
    </row>
    <row r="9" spans="1:8" ht="18" customHeight="1" thickBot="1">
      <c r="A9" s="5"/>
      <c r="E9" s="3"/>
      <c r="F9" s="5"/>
      <c r="G9" s="5"/>
      <c r="H9" s="3"/>
    </row>
    <row r="10" spans="1:8" ht="65.25" customHeight="1" thickBot="1">
      <c r="A10" s="72" t="s">
        <v>0</v>
      </c>
      <c r="B10" s="69" t="s">
        <v>16</v>
      </c>
      <c r="C10" s="37" t="s">
        <v>5</v>
      </c>
      <c r="D10" s="37" t="s">
        <v>17</v>
      </c>
      <c r="E10" s="37" t="s">
        <v>18</v>
      </c>
      <c r="F10" s="37" t="s">
        <v>6</v>
      </c>
      <c r="G10" s="38" t="s">
        <v>19</v>
      </c>
      <c r="H10" s="39" t="s">
        <v>1</v>
      </c>
    </row>
    <row r="11" spans="1:8" ht="24" customHeight="1">
      <c r="A11" s="73">
        <v>1</v>
      </c>
      <c r="B11" s="110" t="s">
        <v>63</v>
      </c>
      <c r="C11" s="68">
        <v>15</v>
      </c>
      <c r="D11" s="41">
        <v>15</v>
      </c>
      <c r="E11" s="41">
        <f>2*(C11+D11)/2</f>
        <v>30</v>
      </c>
      <c r="F11" s="40"/>
      <c r="G11" s="42">
        <f>IF(F11="","",2*(C11+F11)/2)</f>
      </c>
      <c r="H11" s="43">
        <f aca="true" t="shared" si="0" ref="H11:H28">IF(G11="",E11,IF(G11&gt;E11,G11,E11))</f>
        <v>30</v>
      </c>
    </row>
    <row r="12" spans="1:8" ht="24" customHeight="1">
      <c r="A12" s="44">
        <f>A11+1</f>
        <v>2</v>
      </c>
      <c r="B12" s="102" t="s">
        <v>64</v>
      </c>
      <c r="C12" s="45">
        <v>15.25</v>
      </c>
      <c r="D12" s="46">
        <v>9</v>
      </c>
      <c r="E12" s="8">
        <f aca="true" t="shared" si="1" ref="E12:E28">2*(C12+D12)/2</f>
        <v>24.25</v>
      </c>
      <c r="F12" s="8"/>
      <c r="G12" s="47">
        <f aca="true" t="shared" si="2" ref="G12:G28">IF(F12="","",2*(C12+F12)/2)</f>
      </c>
      <c r="H12" s="48">
        <f t="shared" si="0"/>
        <v>24.25</v>
      </c>
    </row>
    <row r="13" spans="1:8" ht="24" customHeight="1">
      <c r="A13" s="44">
        <f aca="true" t="shared" si="3" ref="A13:A28">A12+1</f>
        <v>3</v>
      </c>
      <c r="B13" s="111" t="s">
        <v>65</v>
      </c>
      <c r="C13" s="45">
        <v>14.5</v>
      </c>
      <c r="D13" s="46">
        <v>10.5</v>
      </c>
      <c r="E13" s="8">
        <f t="shared" si="1"/>
        <v>25</v>
      </c>
      <c r="F13" s="8"/>
      <c r="G13" s="47">
        <f t="shared" si="2"/>
      </c>
      <c r="H13" s="48">
        <f t="shared" si="0"/>
        <v>25</v>
      </c>
    </row>
    <row r="14" spans="1:8" ht="24" customHeight="1">
      <c r="A14" s="49">
        <f t="shared" si="3"/>
        <v>4</v>
      </c>
      <c r="B14" s="111" t="s">
        <v>66</v>
      </c>
      <c r="C14" s="50">
        <v>13</v>
      </c>
      <c r="D14" s="51">
        <v>16</v>
      </c>
      <c r="E14" s="8">
        <f t="shared" si="1"/>
        <v>29</v>
      </c>
      <c r="F14" s="34"/>
      <c r="G14" s="47">
        <f t="shared" si="2"/>
      </c>
      <c r="H14" s="48">
        <f t="shared" si="0"/>
        <v>29</v>
      </c>
    </row>
    <row r="15" spans="1:8" ht="24" customHeight="1">
      <c r="A15" s="74">
        <f t="shared" si="3"/>
        <v>5</v>
      </c>
      <c r="B15" s="102" t="s">
        <v>67</v>
      </c>
      <c r="C15" s="31">
        <v>14.5</v>
      </c>
      <c r="D15" s="1">
        <v>9</v>
      </c>
      <c r="E15" s="8">
        <f t="shared" si="1"/>
        <v>23.5</v>
      </c>
      <c r="F15" s="33"/>
      <c r="G15" s="47">
        <f t="shared" si="2"/>
      </c>
      <c r="H15" s="48">
        <f t="shared" si="0"/>
        <v>23.5</v>
      </c>
    </row>
    <row r="16" spans="1:8" ht="24" customHeight="1">
      <c r="A16" s="44">
        <f t="shared" si="3"/>
        <v>6</v>
      </c>
      <c r="B16" s="111" t="s">
        <v>68</v>
      </c>
      <c r="C16" s="45">
        <v>10</v>
      </c>
      <c r="D16" s="46">
        <v>10</v>
      </c>
      <c r="E16" s="8">
        <f t="shared" si="1"/>
        <v>20</v>
      </c>
      <c r="F16" s="8"/>
      <c r="G16" s="47">
        <f t="shared" si="2"/>
      </c>
      <c r="H16" s="48">
        <f t="shared" si="0"/>
        <v>20</v>
      </c>
    </row>
    <row r="17" spans="1:8" ht="24" customHeight="1">
      <c r="A17" s="49">
        <f t="shared" si="3"/>
        <v>7</v>
      </c>
      <c r="B17" s="111" t="s">
        <v>69</v>
      </c>
      <c r="C17" s="50">
        <v>10</v>
      </c>
      <c r="D17" s="51">
        <v>15</v>
      </c>
      <c r="E17" s="8">
        <f t="shared" si="1"/>
        <v>25</v>
      </c>
      <c r="F17" s="34"/>
      <c r="G17" s="47">
        <f t="shared" si="2"/>
      </c>
      <c r="H17" s="48">
        <f t="shared" si="0"/>
        <v>25</v>
      </c>
    </row>
    <row r="18" spans="1:8" ht="24" customHeight="1">
      <c r="A18" s="74">
        <f t="shared" si="3"/>
        <v>8</v>
      </c>
      <c r="B18" s="102" t="s">
        <v>70</v>
      </c>
      <c r="C18" s="31">
        <v>16</v>
      </c>
      <c r="D18" s="1">
        <v>12.5</v>
      </c>
      <c r="E18" s="8">
        <f t="shared" si="1"/>
        <v>28.5</v>
      </c>
      <c r="F18" s="33"/>
      <c r="G18" s="47">
        <f t="shared" si="2"/>
      </c>
      <c r="H18" s="48">
        <f t="shared" si="0"/>
        <v>28.5</v>
      </c>
    </row>
    <row r="19" spans="1:8" ht="24" customHeight="1">
      <c r="A19" s="74">
        <f t="shared" si="3"/>
        <v>9</v>
      </c>
      <c r="B19" s="112" t="s">
        <v>71</v>
      </c>
      <c r="C19" s="45">
        <v>11.5</v>
      </c>
      <c r="D19" s="46">
        <v>17.5</v>
      </c>
      <c r="E19" s="8">
        <f t="shared" si="1"/>
        <v>29</v>
      </c>
      <c r="F19" s="8"/>
      <c r="G19" s="47">
        <f t="shared" si="2"/>
      </c>
      <c r="H19" s="48">
        <f t="shared" si="0"/>
        <v>29</v>
      </c>
    </row>
    <row r="20" spans="1:8" ht="24" customHeight="1">
      <c r="A20" s="74">
        <f t="shared" si="3"/>
        <v>10</v>
      </c>
      <c r="B20" s="111" t="s">
        <v>72</v>
      </c>
      <c r="C20" s="45">
        <v>14</v>
      </c>
      <c r="D20" s="46">
        <v>12</v>
      </c>
      <c r="E20" s="8">
        <f t="shared" si="1"/>
        <v>26</v>
      </c>
      <c r="F20" s="8"/>
      <c r="G20" s="47">
        <f t="shared" si="2"/>
      </c>
      <c r="H20" s="48">
        <f t="shared" si="0"/>
        <v>26</v>
      </c>
    </row>
    <row r="21" spans="1:8" ht="24" customHeight="1">
      <c r="A21" s="74">
        <f t="shared" si="3"/>
        <v>11</v>
      </c>
      <c r="B21" s="102" t="s">
        <v>73</v>
      </c>
      <c r="C21" s="45">
        <v>10.75</v>
      </c>
      <c r="D21" s="46">
        <v>2</v>
      </c>
      <c r="E21" s="8">
        <f t="shared" si="1"/>
        <v>12.75</v>
      </c>
      <c r="F21" s="8"/>
      <c r="G21" s="47">
        <f t="shared" si="2"/>
      </c>
      <c r="H21" s="48">
        <f t="shared" si="0"/>
        <v>12.75</v>
      </c>
    </row>
    <row r="22" spans="1:8" ht="24" customHeight="1">
      <c r="A22" s="74">
        <f t="shared" si="3"/>
        <v>12</v>
      </c>
      <c r="B22" s="111" t="s">
        <v>74</v>
      </c>
      <c r="C22" s="45">
        <v>14.25</v>
      </c>
      <c r="D22" s="46">
        <v>17</v>
      </c>
      <c r="E22" s="8">
        <f t="shared" si="1"/>
        <v>31.25</v>
      </c>
      <c r="F22" s="8"/>
      <c r="G22" s="47">
        <f t="shared" si="2"/>
      </c>
      <c r="H22" s="48">
        <f t="shared" si="0"/>
        <v>31.25</v>
      </c>
    </row>
    <row r="23" spans="1:8" ht="24" customHeight="1">
      <c r="A23" s="74">
        <f t="shared" si="3"/>
        <v>13</v>
      </c>
      <c r="B23" s="102" t="s">
        <v>75</v>
      </c>
      <c r="C23" s="45">
        <v>16</v>
      </c>
      <c r="D23" s="46">
        <v>18</v>
      </c>
      <c r="E23" s="8">
        <f t="shared" si="1"/>
        <v>34</v>
      </c>
      <c r="F23" s="8"/>
      <c r="G23" s="47">
        <f t="shared" si="2"/>
      </c>
      <c r="H23" s="48">
        <f t="shared" si="0"/>
        <v>34</v>
      </c>
    </row>
    <row r="24" spans="1:8" ht="24" customHeight="1">
      <c r="A24" s="74">
        <f t="shared" si="3"/>
        <v>14</v>
      </c>
      <c r="B24" s="102" t="s">
        <v>76</v>
      </c>
      <c r="C24" s="45">
        <v>10.25</v>
      </c>
      <c r="D24" s="46">
        <v>2</v>
      </c>
      <c r="E24" s="8">
        <f t="shared" si="1"/>
        <v>12.25</v>
      </c>
      <c r="F24" s="8"/>
      <c r="G24" s="47">
        <f t="shared" si="2"/>
      </c>
      <c r="H24" s="48">
        <f t="shared" si="0"/>
        <v>12.25</v>
      </c>
    </row>
    <row r="25" spans="1:8" ht="24" customHeight="1">
      <c r="A25" s="74">
        <f t="shared" si="3"/>
        <v>15</v>
      </c>
      <c r="B25" s="102" t="s">
        <v>77</v>
      </c>
      <c r="C25" s="45">
        <v>12</v>
      </c>
      <c r="D25" s="46">
        <v>13</v>
      </c>
      <c r="E25" s="8">
        <f t="shared" si="1"/>
        <v>25</v>
      </c>
      <c r="F25" s="8"/>
      <c r="G25" s="47">
        <f t="shared" si="2"/>
      </c>
      <c r="H25" s="48">
        <f t="shared" si="0"/>
        <v>25</v>
      </c>
    </row>
    <row r="26" spans="1:8" ht="24" customHeight="1">
      <c r="A26" s="74">
        <f t="shared" si="3"/>
        <v>16</v>
      </c>
      <c r="B26" s="102" t="s">
        <v>78</v>
      </c>
      <c r="C26" s="45">
        <v>14</v>
      </c>
      <c r="D26" s="46">
        <v>11</v>
      </c>
      <c r="E26" s="8">
        <f t="shared" si="1"/>
        <v>25</v>
      </c>
      <c r="F26" s="8"/>
      <c r="G26" s="47">
        <f t="shared" si="2"/>
      </c>
      <c r="H26" s="48">
        <f t="shared" si="0"/>
        <v>25</v>
      </c>
    </row>
    <row r="27" spans="1:8" ht="24" customHeight="1">
      <c r="A27" s="74">
        <f t="shared" si="3"/>
        <v>17</v>
      </c>
      <c r="B27" s="102" t="s">
        <v>79</v>
      </c>
      <c r="C27" s="45">
        <v>13</v>
      </c>
      <c r="D27" s="46">
        <v>16</v>
      </c>
      <c r="E27" s="8">
        <f t="shared" si="1"/>
        <v>29</v>
      </c>
      <c r="F27" s="8"/>
      <c r="G27" s="47">
        <f t="shared" si="2"/>
      </c>
      <c r="H27" s="48">
        <f t="shared" si="0"/>
        <v>29</v>
      </c>
    </row>
    <row r="28" spans="1:8" ht="24" customHeight="1" thickBot="1">
      <c r="A28" s="75">
        <f t="shared" si="3"/>
        <v>18</v>
      </c>
      <c r="B28" s="113" t="s">
        <v>80</v>
      </c>
      <c r="C28" s="106">
        <v>6</v>
      </c>
      <c r="D28" s="107"/>
      <c r="E28" s="52">
        <f t="shared" si="1"/>
        <v>6</v>
      </c>
      <c r="F28" s="52"/>
      <c r="G28" s="53">
        <f t="shared" si="2"/>
      </c>
      <c r="H28" s="54">
        <f t="shared" si="0"/>
        <v>6</v>
      </c>
    </row>
    <row r="29" spans="1:8" ht="15" customHeight="1" thickBot="1">
      <c r="A29" s="6"/>
      <c r="B29" s="9"/>
      <c r="C29" s="2"/>
      <c r="D29" s="2"/>
      <c r="E29" s="2"/>
      <c r="F29" s="7"/>
      <c r="G29" s="4"/>
      <c r="H29" s="2"/>
    </row>
    <row r="30" spans="1:8" ht="27" customHeight="1" thickBot="1">
      <c r="A30" s="6"/>
      <c r="B30" s="134" t="s">
        <v>41</v>
      </c>
      <c r="C30" s="135"/>
      <c r="D30" s="135"/>
      <c r="E30" s="135"/>
      <c r="F30" s="135"/>
      <c r="G30" s="136"/>
      <c r="H30" s="2"/>
    </row>
    <row r="31" spans="1:8" ht="15" customHeight="1">
      <c r="A31" s="6"/>
      <c r="B31" s="9"/>
      <c r="C31" s="2"/>
      <c r="D31" s="2"/>
      <c r="E31" s="2"/>
      <c r="F31" s="7"/>
      <c r="G31" s="4"/>
      <c r="H31" s="2"/>
    </row>
    <row r="32" spans="1:9" s="7" customFormat="1" ht="18" customHeight="1">
      <c r="A32" s="5"/>
      <c r="B32" s="5"/>
      <c r="C32" s="3"/>
      <c r="D32" s="3"/>
      <c r="E32" s="3"/>
      <c r="F32" s="5"/>
      <c r="G32" s="5"/>
      <c r="H32" s="3"/>
      <c r="I32" s="5"/>
    </row>
    <row r="33" spans="1:8" ht="19.5" customHeight="1">
      <c r="A33" s="5"/>
      <c r="E33" s="3"/>
      <c r="F33" s="5"/>
      <c r="G33" s="5"/>
      <c r="H33" s="3"/>
    </row>
    <row r="34" spans="1:8" ht="16.5">
      <c r="A34" s="5"/>
      <c r="E34" s="3"/>
      <c r="F34" s="5"/>
      <c r="G34" s="5"/>
      <c r="H34" s="3"/>
    </row>
    <row r="35" spans="1:8" ht="16.5">
      <c r="A35" s="5"/>
      <c r="E35" s="3"/>
      <c r="F35" s="5"/>
      <c r="G35" s="5"/>
      <c r="H35" s="3"/>
    </row>
    <row r="36" spans="1:8" ht="16.5">
      <c r="A36" s="5"/>
      <c r="E36" s="3"/>
      <c r="F36" s="5"/>
      <c r="G36" s="5"/>
      <c r="H36" s="3"/>
    </row>
    <row r="37" spans="1:8" ht="16.5">
      <c r="A37" s="5"/>
      <c r="E37" s="3"/>
      <c r="F37" s="5"/>
      <c r="G37" s="5"/>
      <c r="H37" s="3"/>
    </row>
  </sheetData>
  <sheetProtection/>
  <mergeCells count="8">
    <mergeCell ref="B8:G8"/>
    <mergeCell ref="B30:G30"/>
    <mergeCell ref="A1:C1"/>
    <mergeCell ref="F1:H1"/>
    <mergeCell ref="A2:C2"/>
    <mergeCell ref="F2:H2"/>
    <mergeCell ref="B4:G4"/>
    <mergeCell ref="C6:F6"/>
  </mergeCells>
  <printOptions horizontalCentered="1"/>
  <pageMargins left="0.7874015748031497" right="0.7874015748031497" top="0.8267716535433072" bottom="0.6299212598425197" header="0.2755905511811024" footer="0.6299212598425197"/>
  <pageSetup horizontalDpi="600" verticalDpi="600" orientation="portrait" paperSize="9" scale="72" r:id="rId1"/>
  <headerFooter alignWithMargins="0">
    <oddHeader>&amp;C
&amp;"Comic Sans MS,Gras"&amp;12
  &amp;R&amp;"Comic Sans MS,Gras"&amp;12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rightToLeft="1" view="pageBreakPreview" zoomScaleSheetLayoutView="100" zoomScalePageLayoutView="0" workbookViewId="0" topLeftCell="A25">
      <selection activeCell="D29" sqref="D29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30" t="s">
        <v>2</v>
      </c>
      <c r="B1" s="130"/>
      <c r="C1" s="130"/>
      <c r="D1" s="11"/>
      <c r="E1" s="11"/>
      <c r="F1" s="130" t="s">
        <v>12</v>
      </c>
      <c r="G1" s="130"/>
      <c r="H1" s="130"/>
    </row>
    <row r="2" spans="1:8" ht="19.5">
      <c r="A2" s="130" t="s">
        <v>3</v>
      </c>
      <c r="B2" s="130"/>
      <c r="C2" s="130"/>
      <c r="D2" s="11"/>
      <c r="E2" s="11"/>
      <c r="F2" s="130" t="s">
        <v>4</v>
      </c>
      <c r="G2" s="130"/>
      <c r="H2" s="130"/>
    </row>
    <row r="3" spans="1:8" ht="20.25" customHeight="1" thickBot="1">
      <c r="A3" s="5"/>
      <c r="B3" s="35"/>
      <c r="E3" s="3"/>
      <c r="F3" s="5"/>
      <c r="G3" s="5"/>
      <c r="H3" s="3"/>
    </row>
    <row r="4" spans="1:8" ht="28.5" customHeight="1" thickBot="1">
      <c r="A4" s="5"/>
      <c r="B4" s="131" t="s">
        <v>42</v>
      </c>
      <c r="C4" s="132"/>
      <c r="D4" s="132"/>
      <c r="E4" s="132"/>
      <c r="F4" s="132"/>
      <c r="G4" s="133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37" t="s">
        <v>59</v>
      </c>
      <c r="D6" s="138"/>
      <c r="E6" s="138"/>
      <c r="F6" s="139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34" t="s">
        <v>43</v>
      </c>
      <c r="C8" s="135"/>
      <c r="D8" s="135"/>
      <c r="E8" s="135"/>
      <c r="F8" s="135"/>
      <c r="G8" s="136"/>
      <c r="H8" s="3"/>
    </row>
    <row r="9" spans="1:8" ht="18" customHeight="1" thickBot="1">
      <c r="A9" s="5"/>
      <c r="E9" s="3"/>
      <c r="F9" s="5"/>
      <c r="G9" s="5"/>
      <c r="H9" s="3"/>
    </row>
    <row r="10" spans="1:8" ht="65.25" customHeight="1" thickBot="1">
      <c r="A10" s="39" t="s">
        <v>0</v>
      </c>
      <c r="B10" s="36" t="s">
        <v>16</v>
      </c>
      <c r="C10" s="37" t="s">
        <v>5</v>
      </c>
      <c r="D10" s="37" t="s">
        <v>17</v>
      </c>
      <c r="E10" s="37" t="s">
        <v>18</v>
      </c>
      <c r="F10" s="37" t="s">
        <v>6</v>
      </c>
      <c r="G10" s="38" t="s">
        <v>19</v>
      </c>
      <c r="H10" s="39" t="s">
        <v>1</v>
      </c>
    </row>
    <row r="11" spans="1:8" ht="24" customHeight="1">
      <c r="A11" s="73">
        <v>1</v>
      </c>
      <c r="B11" s="110" t="s">
        <v>63</v>
      </c>
      <c r="C11" s="68">
        <v>14.5</v>
      </c>
      <c r="D11" s="41">
        <v>10</v>
      </c>
      <c r="E11" s="41">
        <f>2*(C11+D11)/2</f>
        <v>24.5</v>
      </c>
      <c r="F11" s="40"/>
      <c r="G11" s="42">
        <f>IF(F11="","",2*(C11+F11)/2)</f>
      </c>
      <c r="H11" s="43">
        <f aca="true" t="shared" si="0" ref="H11:H28">IF(G11="",E11,IF(G11&gt;E11,G11,E11))</f>
        <v>24.5</v>
      </c>
    </row>
    <row r="12" spans="1:8" ht="24" customHeight="1">
      <c r="A12" s="44">
        <f>A11+1</f>
        <v>2</v>
      </c>
      <c r="B12" s="102" t="s">
        <v>64</v>
      </c>
      <c r="C12" s="45">
        <v>12</v>
      </c>
      <c r="D12" s="46">
        <v>5.5</v>
      </c>
      <c r="E12" s="8">
        <f aca="true" t="shared" si="1" ref="E12:E28">2*(C12+D12)/2</f>
        <v>17.5</v>
      </c>
      <c r="F12" s="8"/>
      <c r="G12" s="47">
        <f aca="true" t="shared" si="2" ref="G12:G28">IF(F12="","",2*(C12+F12)/2)</f>
      </c>
      <c r="H12" s="48">
        <f t="shared" si="0"/>
        <v>17.5</v>
      </c>
    </row>
    <row r="13" spans="1:8" ht="24" customHeight="1">
      <c r="A13" s="44">
        <f aca="true" t="shared" si="3" ref="A13:A28">A12+1</f>
        <v>3</v>
      </c>
      <c r="B13" s="111" t="s">
        <v>65</v>
      </c>
      <c r="C13" s="45">
        <v>13</v>
      </c>
      <c r="D13" s="46">
        <v>13.75</v>
      </c>
      <c r="E13" s="8">
        <f t="shared" si="1"/>
        <v>26.75</v>
      </c>
      <c r="F13" s="8"/>
      <c r="G13" s="47">
        <f t="shared" si="2"/>
      </c>
      <c r="H13" s="48">
        <f t="shared" si="0"/>
        <v>26.75</v>
      </c>
    </row>
    <row r="14" spans="1:8" ht="24" customHeight="1">
      <c r="A14" s="49">
        <f t="shared" si="3"/>
        <v>4</v>
      </c>
      <c r="B14" s="111" t="s">
        <v>66</v>
      </c>
      <c r="C14" s="50">
        <v>10</v>
      </c>
      <c r="D14" s="51">
        <v>7</v>
      </c>
      <c r="E14" s="8">
        <f t="shared" si="1"/>
        <v>17</v>
      </c>
      <c r="F14" s="34"/>
      <c r="G14" s="47">
        <f t="shared" si="2"/>
      </c>
      <c r="H14" s="48">
        <f t="shared" si="0"/>
        <v>17</v>
      </c>
    </row>
    <row r="15" spans="1:8" ht="24" customHeight="1">
      <c r="A15" s="74">
        <f t="shared" si="3"/>
        <v>5</v>
      </c>
      <c r="B15" s="102" t="s">
        <v>67</v>
      </c>
      <c r="C15" s="31">
        <v>13.5</v>
      </c>
      <c r="D15" s="1">
        <v>8.25</v>
      </c>
      <c r="E15" s="8">
        <f t="shared" si="1"/>
        <v>21.75</v>
      </c>
      <c r="F15" s="33"/>
      <c r="G15" s="47">
        <f t="shared" si="2"/>
      </c>
      <c r="H15" s="48">
        <f t="shared" si="0"/>
        <v>21.75</v>
      </c>
    </row>
    <row r="16" spans="1:8" ht="24" customHeight="1">
      <c r="A16" s="44">
        <f t="shared" si="3"/>
        <v>6</v>
      </c>
      <c r="B16" s="111" t="s">
        <v>68</v>
      </c>
      <c r="C16" s="45">
        <v>8</v>
      </c>
      <c r="D16" s="46">
        <v>4.25</v>
      </c>
      <c r="E16" s="8">
        <f t="shared" si="1"/>
        <v>12.25</v>
      </c>
      <c r="F16" s="8"/>
      <c r="G16" s="47">
        <f t="shared" si="2"/>
      </c>
      <c r="H16" s="48">
        <f t="shared" si="0"/>
        <v>12.25</v>
      </c>
    </row>
    <row r="17" spans="1:8" ht="24" customHeight="1">
      <c r="A17" s="49">
        <f t="shared" si="3"/>
        <v>7</v>
      </c>
      <c r="B17" s="111" t="s">
        <v>69</v>
      </c>
      <c r="C17" s="50">
        <v>13</v>
      </c>
      <c r="D17" s="51">
        <v>10.25</v>
      </c>
      <c r="E17" s="8">
        <f t="shared" si="1"/>
        <v>23.25</v>
      </c>
      <c r="F17" s="34"/>
      <c r="G17" s="47">
        <f t="shared" si="2"/>
      </c>
      <c r="H17" s="48">
        <f t="shared" si="0"/>
        <v>23.25</v>
      </c>
    </row>
    <row r="18" spans="1:8" ht="24" customHeight="1">
      <c r="A18" s="74">
        <f t="shared" si="3"/>
        <v>8</v>
      </c>
      <c r="B18" s="102" t="s">
        <v>70</v>
      </c>
      <c r="C18" s="31">
        <v>13.5</v>
      </c>
      <c r="D18" s="1">
        <v>9.5</v>
      </c>
      <c r="E18" s="8">
        <f t="shared" si="1"/>
        <v>23</v>
      </c>
      <c r="F18" s="33"/>
      <c r="G18" s="47">
        <f t="shared" si="2"/>
      </c>
      <c r="H18" s="48">
        <f t="shared" si="0"/>
        <v>23</v>
      </c>
    </row>
    <row r="19" spans="1:8" ht="24" customHeight="1">
      <c r="A19" s="74">
        <f t="shared" si="3"/>
        <v>9</v>
      </c>
      <c r="B19" s="112" t="s">
        <v>71</v>
      </c>
      <c r="C19" s="45">
        <v>11</v>
      </c>
      <c r="D19" s="46">
        <v>6.5</v>
      </c>
      <c r="E19" s="8">
        <f t="shared" si="1"/>
        <v>17.5</v>
      </c>
      <c r="F19" s="8"/>
      <c r="G19" s="47">
        <f t="shared" si="2"/>
      </c>
      <c r="H19" s="48">
        <f t="shared" si="0"/>
        <v>17.5</v>
      </c>
    </row>
    <row r="20" spans="1:8" ht="24" customHeight="1">
      <c r="A20" s="74">
        <f t="shared" si="3"/>
        <v>10</v>
      </c>
      <c r="B20" s="111" t="s">
        <v>72</v>
      </c>
      <c r="C20" s="45">
        <v>10</v>
      </c>
      <c r="D20" s="46">
        <v>6</v>
      </c>
      <c r="E20" s="8">
        <f t="shared" si="1"/>
        <v>16</v>
      </c>
      <c r="F20" s="8"/>
      <c r="G20" s="47">
        <f t="shared" si="2"/>
      </c>
      <c r="H20" s="48">
        <f t="shared" si="0"/>
        <v>16</v>
      </c>
    </row>
    <row r="21" spans="1:8" ht="24" customHeight="1">
      <c r="A21" s="74">
        <f t="shared" si="3"/>
        <v>11</v>
      </c>
      <c r="B21" s="102" t="s">
        <v>73</v>
      </c>
      <c r="C21" s="45">
        <v>9</v>
      </c>
      <c r="D21" s="46">
        <v>5.75</v>
      </c>
      <c r="E21" s="8">
        <f t="shared" si="1"/>
        <v>14.75</v>
      </c>
      <c r="F21" s="8"/>
      <c r="G21" s="47">
        <f t="shared" si="2"/>
      </c>
      <c r="H21" s="48">
        <f t="shared" si="0"/>
        <v>14.75</v>
      </c>
    </row>
    <row r="22" spans="1:8" ht="24" customHeight="1">
      <c r="A22" s="74">
        <f t="shared" si="3"/>
        <v>12</v>
      </c>
      <c r="B22" s="111" t="s">
        <v>74</v>
      </c>
      <c r="C22" s="45">
        <v>12</v>
      </c>
      <c r="D22" s="46">
        <v>11.5</v>
      </c>
      <c r="E22" s="8">
        <f t="shared" si="1"/>
        <v>23.5</v>
      </c>
      <c r="F22" s="8"/>
      <c r="G22" s="47">
        <f t="shared" si="2"/>
      </c>
      <c r="H22" s="48">
        <f t="shared" si="0"/>
        <v>23.5</v>
      </c>
    </row>
    <row r="23" spans="1:8" ht="24" customHeight="1">
      <c r="A23" s="74">
        <f t="shared" si="3"/>
        <v>13</v>
      </c>
      <c r="B23" s="102" t="s">
        <v>75</v>
      </c>
      <c r="C23" s="45">
        <v>12.5</v>
      </c>
      <c r="D23" s="46">
        <v>10.75</v>
      </c>
      <c r="E23" s="8">
        <f t="shared" si="1"/>
        <v>23.25</v>
      </c>
      <c r="F23" s="8"/>
      <c r="G23" s="47">
        <f t="shared" si="2"/>
      </c>
      <c r="H23" s="48">
        <f t="shared" si="0"/>
        <v>23.25</v>
      </c>
    </row>
    <row r="24" spans="1:8" ht="24" customHeight="1">
      <c r="A24" s="74">
        <f t="shared" si="3"/>
        <v>14</v>
      </c>
      <c r="B24" s="102" t="s">
        <v>76</v>
      </c>
      <c r="C24" s="45">
        <v>10</v>
      </c>
      <c r="D24" s="46">
        <v>7.25</v>
      </c>
      <c r="E24" s="8">
        <f t="shared" si="1"/>
        <v>17.25</v>
      </c>
      <c r="F24" s="8"/>
      <c r="G24" s="47">
        <f t="shared" si="2"/>
      </c>
      <c r="H24" s="48">
        <f t="shared" si="0"/>
        <v>17.25</v>
      </c>
    </row>
    <row r="25" spans="1:8" ht="24" customHeight="1">
      <c r="A25" s="74">
        <f t="shared" si="3"/>
        <v>15</v>
      </c>
      <c r="B25" s="102" t="s">
        <v>77</v>
      </c>
      <c r="C25" s="45">
        <v>10</v>
      </c>
      <c r="D25" s="46">
        <v>6.75</v>
      </c>
      <c r="E25" s="8">
        <f t="shared" si="1"/>
        <v>16.75</v>
      </c>
      <c r="F25" s="8"/>
      <c r="G25" s="47">
        <f t="shared" si="2"/>
      </c>
      <c r="H25" s="48">
        <f t="shared" si="0"/>
        <v>16.75</v>
      </c>
    </row>
    <row r="26" spans="1:8" ht="24" customHeight="1">
      <c r="A26" s="74">
        <f t="shared" si="3"/>
        <v>16</v>
      </c>
      <c r="B26" s="102" t="s">
        <v>78</v>
      </c>
      <c r="C26" s="45">
        <v>10.5</v>
      </c>
      <c r="D26" s="46">
        <v>8.25</v>
      </c>
      <c r="E26" s="8">
        <f t="shared" si="1"/>
        <v>18.75</v>
      </c>
      <c r="F26" s="8"/>
      <c r="G26" s="47">
        <f t="shared" si="2"/>
      </c>
      <c r="H26" s="48">
        <f t="shared" si="0"/>
        <v>18.75</v>
      </c>
    </row>
    <row r="27" spans="1:8" ht="24" customHeight="1">
      <c r="A27" s="74">
        <f t="shared" si="3"/>
        <v>17</v>
      </c>
      <c r="B27" s="102" t="s">
        <v>79</v>
      </c>
      <c r="C27" s="45">
        <v>13</v>
      </c>
      <c r="D27" s="46">
        <v>10</v>
      </c>
      <c r="E27" s="8">
        <f t="shared" si="1"/>
        <v>23</v>
      </c>
      <c r="F27" s="8"/>
      <c r="G27" s="47">
        <f t="shared" si="2"/>
      </c>
      <c r="H27" s="48">
        <f t="shared" si="0"/>
        <v>23</v>
      </c>
    </row>
    <row r="28" spans="1:8" ht="24" customHeight="1" thickBot="1">
      <c r="A28" s="75">
        <f t="shared" si="3"/>
        <v>18</v>
      </c>
      <c r="B28" s="113" t="s">
        <v>80</v>
      </c>
      <c r="C28" s="106" t="s">
        <v>81</v>
      </c>
      <c r="D28" s="107"/>
      <c r="E28" s="52" t="e">
        <f t="shared" si="1"/>
        <v>#VALUE!</v>
      </c>
      <c r="F28" s="52"/>
      <c r="G28" s="53">
        <f t="shared" si="2"/>
      </c>
      <c r="H28" s="54" t="e">
        <f t="shared" si="0"/>
        <v>#VALUE!</v>
      </c>
    </row>
    <row r="29" spans="1:8" ht="15" customHeight="1" thickBot="1">
      <c r="A29" s="6"/>
      <c r="B29" s="9"/>
      <c r="C29" s="2"/>
      <c r="D29" s="2"/>
      <c r="E29" s="2"/>
      <c r="F29" s="7"/>
      <c r="G29" s="4"/>
      <c r="H29" s="2"/>
    </row>
    <row r="30" spans="1:8" ht="27" customHeight="1" thickBot="1">
      <c r="A30" s="6"/>
      <c r="B30" s="134" t="s">
        <v>82</v>
      </c>
      <c r="C30" s="135"/>
      <c r="D30" s="135"/>
      <c r="E30" s="135"/>
      <c r="F30" s="135"/>
      <c r="G30" s="136"/>
      <c r="H30" s="2"/>
    </row>
    <row r="31" spans="1:8" ht="15" customHeight="1">
      <c r="A31" s="6"/>
      <c r="B31" s="9"/>
      <c r="C31" s="2"/>
      <c r="D31" s="2"/>
      <c r="E31" s="2"/>
      <c r="F31" s="7"/>
      <c r="G31" s="4"/>
      <c r="H31" s="2"/>
    </row>
    <row r="32" spans="1:9" s="7" customFormat="1" ht="18" customHeight="1">
      <c r="A32" s="5"/>
      <c r="B32" s="5"/>
      <c r="C32" s="3"/>
      <c r="D32" s="3"/>
      <c r="E32" s="3"/>
      <c r="F32" s="5"/>
      <c r="G32" s="5"/>
      <c r="H32" s="3"/>
      <c r="I32" s="5"/>
    </row>
    <row r="33" spans="1:8" ht="19.5" customHeight="1">
      <c r="A33" s="5"/>
      <c r="E33" s="3"/>
      <c r="F33" s="5"/>
      <c r="G33" s="5"/>
      <c r="H33" s="3"/>
    </row>
    <row r="34" spans="1:8" ht="16.5">
      <c r="A34" s="5"/>
      <c r="E34" s="3"/>
      <c r="F34" s="5"/>
      <c r="G34" s="5"/>
      <c r="H34" s="3"/>
    </row>
    <row r="35" spans="1:8" ht="16.5">
      <c r="A35" s="5"/>
      <c r="E35" s="3"/>
      <c r="F35" s="5"/>
      <c r="G35" s="5"/>
      <c r="H35" s="3"/>
    </row>
    <row r="36" spans="1:8" ht="16.5">
      <c r="A36" s="5"/>
      <c r="E36" s="3"/>
      <c r="F36" s="5"/>
      <c r="G36" s="5"/>
      <c r="H36" s="3"/>
    </row>
    <row r="37" spans="1:8" ht="16.5">
      <c r="A37" s="5"/>
      <c r="E37" s="3"/>
      <c r="F37" s="5"/>
      <c r="G37" s="5"/>
      <c r="H37" s="3"/>
    </row>
  </sheetData>
  <sheetProtection/>
  <mergeCells count="8">
    <mergeCell ref="B8:G8"/>
    <mergeCell ref="B30:G30"/>
    <mergeCell ref="A1:C1"/>
    <mergeCell ref="F1:H1"/>
    <mergeCell ref="A2:C2"/>
    <mergeCell ref="F2:H2"/>
    <mergeCell ref="B4:G4"/>
    <mergeCell ref="C6:F6"/>
  </mergeCells>
  <printOptions horizontalCentered="1"/>
  <pageMargins left="0.7874015748031497" right="0.7874015748031497" top="0.8267716535433072" bottom="0.6299212598425197" header="0.6692913385826772" footer="0.6299212598425197"/>
  <pageSetup horizontalDpi="600" verticalDpi="600" orientation="portrait" paperSize="9" scale="80" r:id="rId1"/>
  <headerFooter alignWithMargins="0">
    <oddHeader>&amp;C
&amp;"Comic Sans MS,Gras"&amp;12
  &amp;R&amp;"Comic Sans MS,Gras"&amp;12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rightToLeft="1" view="pageBreakPreview" zoomScaleSheetLayoutView="100" zoomScalePageLayoutView="0" workbookViewId="0" topLeftCell="A22">
      <selection activeCell="G27" sqref="G27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30" t="s">
        <v>2</v>
      </c>
      <c r="B1" s="130"/>
      <c r="C1" s="130"/>
      <c r="D1" s="11"/>
      <c r="E1" s="11"/>
      <c r="F1" s="130" t="s">
        <v>12</v>
      </c>
      <c r="G1" s="130"/>
      <c r="H1" s="130"/>
    </row>
    <row r="2" spans="1:8" ht="19.5">
      <c r="A2" s="130" t="s">
        <v>3</v>
      </c>
      <c r="B2" s="130"/>
      <c r="C2" s="130"/>
      <c r="D2" s="11"/>
      <c r="E2" s="11"/>
      <c r="F2" s="130" t="s">
        <v>4</v>
      </c>
      <c r="G2" s="130"/>
      <c r="H2" s="130"/>
    </row>
    <row r="3" spans="1:8" ht="20.25" customHeight="1" thickBot="1">
      <c r="A3" s="5"/>
      <c r="B3" s="35"/>
      <c r="E3" s="3"/>
      <c r="F3" s="5"/>
      <c r="G3" s="5"/>
      <c r="H3" s="3"/>
    </row>
    <row r="4" spans="1:8" ht="28.5" customHeight="1" thickBot="1">
      <c r="A4" s="5"/>
      <c r="B4" s="131" t="s">
        <v>42</v>
      </c>
      <c r="C4" s="132"/>
      <c r="D4" s="132"/>
      <c r="E4" s="132"/>
      <c r="F4" s="132"/>
      <c r="G4" s="133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37" t="s">
        <v>59</v>
      </c>
      <c r="D6" s="138"/>
      <c r="E6" s="138"/>
      <c r="F6" s="139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34" t="s">
        <v>44</v>
      </c>
      <c r="C8" s="135"/>
      <c r="D8" s="135"/>
      <c r="E8" s="135"/>
      <c r="F8" s="135"/>
      <c r="G8" s="136"/>
      <c r="H8" s="3"/>
    </row>
    <row r="9" spans="1:8" ht="18" customHeight="1" thickBot="1">
      <c r="A9" s="5"/>
      <c r="E9" s="3"/>
      <c r="F9" s="5"/>
      <c r="G9" s="5"/>
      <c r="H9" s="3"/>
    </row>
    <row r="10" spans="1:8" ht="65.25" customHeight="1" thickBot="1">
      <c r="A10" s="39" t="s">
        <v>0</v>
      </c>
      <c r="B10" s="36" t="s">
        <v>16</v>
      </c>
      <c r="C10" s="37" t="s">
        <v>5</v>
      </c>
      <c r="D10" s="37" t="s">
        <v>17</v>
      </c>
      <c r="E10" s="37" t="s">
        <v>18</v>
      </c>
      <c r="F10" s="37" t="s">
        <v>6</v>
      </c>
      <c r="G10" s="38" t="s">
        <v>19</v>
      </c>
      <c r="H10" s="39" t="s">
        <v>1</v>
      </c>
    </row>
    <row r="11" spans="1:8" ht="24" customHeight="1">
      <c r="A11" s="73">
        <v>1</v>
      </c>
      <c r="B11" s="110" t="s">
        <v>63</v>
      </c>
      <c r="C11" s="68">
        <v>16</v>
      </c>
      <c r="D11" s="41">
        <v>15</v>
      </c>
      <c r="E11" s="41">
        <f>2*(C11+D11)/2</f>
        <v>31</v>
      </c>
      <c r="F11" s="40"/>
      <c r="G11" s="42">
        <f>IF(F11="","",2*(C11+F11)/2)</f>
      </c>
      <c r="H11" s="43">
        <f aca="true" t="shared" si="0" ref="H11:H28">IF(G11="",E11,IF(G11&gt;E11,G11,E11))</f>
        <v>31</v>
      </c>
    </row>
    <row r="12" spans="1:8" ht="24" customHeight="1">
      <c r="A12" s="44">
        <f>A11+1</f>
        <v>2</v>
      </c>
      <c r="B12" s="102" t="s">
        <v>64</v>
      </c>
      <c r="C12" s="45">
        <v>13</v>
      </c>
      <c r="D12" s="46">
        <v>12.5</v>
      </c>
      <c r="E12" s="8">
        <f aca="true" t="shared" si="1" ref="E12:E28">2*(C12+D12)/2</f>
        <v>25.5</v>
      </c>
      <c r="F12" s="8"/>
      <c r="G12" s="47">
        <f aca="true" t="shared" si="2" ref="G12:G28">IF(F12="","",2*(C12+F12)/2)</f>
      </c>
      <c r="H12" s="48">
        <f t="shared" si="0"/>
        <v>25.5</v>
      </c>
    </row>
    <row r="13" spans="1:8" ht="24" customHeight="1">
      <c r="A13" s="44">
        <f aca="true" t="shared" si="3" ref="A13:A28">A12+1</f>
        <v>3</v>
      </c>
      <c r="B13" s="111" t="s">
        <v>65</v>
      </c>
      <c r="C13" s="45">
        <v>16</v>
      </c>
      <c r="D13" s="46">
        <v>14</v>
      </c>
      <c r="E13" s="8">
        <f t="shared" si="1"/>
        <v>30</v>
      </c>
      <c r="F13" s="8"/>
      <c r="G13" s="47">
        <f t="shared" si="2"/>
      </c>
      <c r="H13" s="48">
        <f t="shared" si="0"/>
        <v>30</v>
      </c>
    </row>
    <row r="14" spans="1:8" ht="24" customHeight="1">
      <c r="A14" s="49">
        <f t="shared" si="3"/>
        <v>4</v>
      </c>
      <c r="B14" s="111" t="s">
        <v>66</v>
      </c>
      <c r="C14" s="50">
        <v>12</v>
      </c>
      <c r="D14" s="51">
        <v>12</v>
      </c>
      <c r="E14" s="8">
        <f t="shared" si="1"/>
        <v>24</v>
      </c>
      <c r="F14" s="34"/>
      <c r="G14" s="47">
        <f t="shared" si="2"/>
      </c>
      <c r="H14" s="48">
        <f t="shared" si="0"/>
        <v>24</v>
      </c>
    </row>
    <row r="15" spans="1:8" ht="24" customHeight="1">
      <c r="A15" s="74">
        <f t="shared" si="3"/>
        <v>5</v>
      </c>
      <c r="B15" s="102" t="s">
        <v>67</v>
      </c>
      <c r="C15" s="31">
        <v>13</v>
      </c>
      <c r="D15" s="1">
        <v>9</v>
      </c>
      <c r="E15" s="8">
        <f t="shared" si="1"/>
        <v>22</v>
      </c>
      <c r="F15" s="33"/>
      <c r="G15" s="47">
        <f t="shared" si="2"/>
      </c>
      <c r="H15" s="48">
        <f t="shared" si="0"/>
        <v>22</v>
      </c>
    </row>
    <row r="16" spans="1:8" ht="24" customHeight="1">
      <c r="A16" s="44">
        <f t="shared" si="3"/>
        <v>6</v>
      </c>
      <c r="B16" s="111" t="s">
        <v>68</v>
      </c>
      <c r="C16" s="45">
        <v>11</v>
      </c>
      <c r="D16" s="46">
        <v>12.5</v>
      </c>
      <c r="E16" s="8">
        <f t="shared" si="1"/>
        <v>23.5</v>
      </c>
      <c r="F16" s="8"/>
      <c r="G16" s="47">
        <f t="shared" si="2"/>
      </c>
      <c r="H16" s="48">
        <f t="shared" si="0"/>
        <v>23.5</v>
      </c>
    </row>
    <row r="17" spans="1:8" ht="24" customHeight="1">
      <c r="A17" s="49">
        <f t="shared" si="3"/>
        <v>7</v>
      </c>
      <c r="B17" s="111" t="s">
        <v>69</v>
      </c>
      <c r="C17" s="50">
        <v>11</v>
      </c>
      <c r="D17" s="51">
        <v>14</v>
      </c>
      <c r="E17" s="8">
        <f t="shared" si="1"/>
        <v>25</v>
      </c>
      <c r="F17" s="34"/>
      <c r="G17" s="47">
        <f t="shared" si="2"/>
      </c>
      <c r="H17" s="48">
        <f t="shared" si="0"/>
        <v>25</v>
      </c>
    </row>
    <row r="18" spans="1:8" ht="24" customHeight="1">
      <c r="A18" s="74">
        <f t="shared" si="3"/>
        <v>8</v>
      </c>
      <c r="B18" s="102" t="s">
        <v>70</v>
      </c>
      <c r="C18" s="31">
        <v>16</v>
      </c>
      <c r="D18" s="1">
        <v>14</v>
      </c>
      <c r="E18" s="8">
        <f t="shared" si="1"/>
        <v>30</v>
      </c>
      <c r="F18" s="33"/>
      <c r="G18" s="47">
        <f t="shared" si="2"/>
      </c>
      <c r="H18" s="48">
        <f t="shared" si="0"/>
        <v>30</v>
      </c>
    </row>
    <row r="19" spans="1:8" ht="24" customHeight="1">
      <c r="A19" s="74">
        <f t="shared" si="3"/>
        <v>9</v>
      </c>
      <c r="B19" s="112" t="s">
        <v>71</v>
      </c>
      <c r="C19" s="45">
        <v>12</v>
      </c>
      <c r="D19" s="46">
        <v>14</v>
      </c>
      <c r="E19" s="8">
        <f t="shared" si="1"/>
        <v>26</v>
      </c>
      <c r="F19" s="8"/>
      <c r="G19" s="47">
        <f t="shared" si="2"/>
      </c>
      <c r="H19" s="48">
        <f t="shared" si="0"/>
        <v>26</v>
      </c>
    </row>
    <row r="20" spans="1:8" ht="24" customHeight="1">
      <c r="A20" s="74">
        <f t="shared" si="3"/>
        <v>10</v>
      </c>
      <c r="B20" s="111" t="s">
        <v>72</v>
      </c>
      <c r="C20" s="45">
        <v>13</v>
      </c>
      <c r="D20" s="46">
        <v>9</v>
      </c>
      <c r="E20" s="8">
        <f t="shared" si="1"/>
        <v>22</v>
      </c>
      <c r="F20" s="8"/>
      <c r="G20" s="47">
        <f t="shared" si="2"/>
      </c>
      <c r="H20" s="48">
        <f t="shared" si="0"/>
        <v>22</v>
      </c>
    </row>
    <row r="21" spans="1:8" ht="24" customHeight="1">
      <c r="A21" s="74">
        <f t="shared" si="3"/>
        <v>11</v>
      </c>
      <c r="B21" s="102" t="s">
        <v>73</v>
      </c>
      <c r="C21" s="45">
        <v>12</v>
      </c>
      <c r="D21" s="46">
        <v>14</v>
      </c>
      <c r="E21" s="8">
        <f t="shared" si="1"/>
        <v>26</v>
      </c>
      <c r="F21" s="8"/>
      <c r="G21" s="47">
        <f t="shared" si="2"/>
      </c>
      <c r="H21" s="48">
        <f t="shared" si="0"/>
        <v>26</v>
      </c>
    </row>
    <row r="22" spans="1:8" ht="24" customHeight="1">
      <c r="A22" s="74">
        <f t="shared" si="3"/>
        <v>12</v>
      </c>
      <c r="B22" s="111" t="s">
        <v>74</v>
      </c>
      <c r="C22" s="45">
        <v>12.5</v>
      </c>
      <c r="D22" s="46">
        <v>9</v>
      </c>
      <c r="E22" s="8">
        <f t="shared" si="1"/>
        <v>21.5</v>
      </c>
      <c r="F22" s="8"/>
      <c r="G22" s="47">
        <f t="shared" si="2"/>
      </c>
      <c r="H22" s="48">
        <f t="shared" si="0"/>
        <v>21.5</v>
      </c>
    </row>
    <row r="23" spans="1:8" ht="24" customHeight="1">
      <c r="A23" s="74">
        <f t="shared" si="3"/>
        <v>13</v>
      </c>
      <c r="B23" s="102" t="s">
        <v>75</v>
      </c>
      <c r="C23" s="45">
        <v>16</v>
      </c>
      <c r="D23" s="46">
        <v>14</v>
      </c>
      <c r="E23" s="8">
        <f t="shared" si="1"/>
        <v>30</v>
      </c>
      <c r="F23" s="8"/>
      <c r="G23" s="47">
        <f t="shared" si="2"/>
      </c>
      <c r="H23" s="48">
        <f t="shared" si="0"/>
        <v>30</v>
      </c>
    </row>
    <row r="24" spans="1:8" ht="24" customHeight="1">
      <c r="A24" s="74">
        <f t="shared" si="3"/>
        <v>14</v>
      </c>
      <c r="B24" s="102" t="s">
        <v>76</v>
      </c>
      <c r="C24" s="45">
        <v>12</v>
      </c>
      <c r="D24" s="46">
        <v>11</v>
      </c>
      <c r="E24" s="8">
        <f t="shared" si="1"/>
        <v>23</v>
      </c>
      <c r="F24" s="8"/>
      <c r="G24" s="47">
        <f t="shared" si="2"/>
      </c>
      <c r="H24" s="48">
        <f t="shared" si="0"/>
        <v>23</v>
      </c>
    </row>
    <row r="25" spans="1:8" ht="24" customHeight="1">
      <c r="A25" s="74">
        <f t="shared" si="3"/>
        <v>15</v>
      </c>
      <c r="B25" s="102" t="s">
        <v>77</v>
      </c>
      <c r="C25" s="45">
        <v>14</v>
      </c>
      <c r="D25" s="46">
        <v>9</v>
      </c>
      <c r="E25" s="8">
        <f t="shared" si="1"/>
        <v>23</v>
      </c>
      <c r="F25" s="8"/>
      <c r="G25" s="47">
        <f t="shared" si="2"/>
      </c>
      <c r="H25" s="48">
        <f t="shared" si="0"/>
        <v>23</v>
      </c>
    </row>
    <row r="26" spans="1:8" ht="24" customHeight="1">
      <c r="A26" s="74">
        <f t="shared" si="3"/>
        <v>16</v>
      </c>
      <c r="B26" s="102" t="s">
        <v>78</v>
      </c>
      <c r="C26" s="45">
        <v>13</v>
      </c>
      <c r="D26" s="46">
        <v>13</v>
      </c>
      <c r="E26" s="8">
        <f t="shared" si="1"/>
        <v>26</v>
      </c>
      <c r="F26" s="8"/>
      <c r="G26" s="47">
        <f t="shared" si="2"/>
      </c>
      <c r="H26" s="48">
        <f t="shared" si="0"/>
        <v>26</v>
      </c>
    </row>
    <row r="27" spans="1:8" ht="24" customHeight="1">
      <c r="A27" s="74">
        <f t="shared" si="3"/>
        <v>17</v>
      </c>
      <c r="B27" s="102" t="s">
        <v>79</v>
      </c>
      <c r="C27" s="45">
        <v>14</v>
      </c>
      <c r="D27" s="46">
        <v>12</v>
      </c>
      <c r="E27" s="8">
        <f t="shared" si="1"/>
        <v>26</v>
      </c>
      <c r="F27" s="8"/>
      <c r="G27" s="47">
        <f t="shared" si="2"/>
      </c>
      <c r="H27" s="48">
        <f t="shared" si="0"/>
        <v>26</v>
      </c>
    </row>
    <row r="28" spans="1:8" ht="24" customHeight="1" thickBot="1">
      <c r="A28" s="75">
        <f t="shared" si="3"/>
        <v>18</v>
      </c>
      <c r="B28" s="113" t="s">
        <v>80</v>
      </c>
      <c r="C28" s="106">
        <v>12.5</v>
      </c>
      <c r="D28" s="107">
        <v>8.5</v>
      </c>
      <c r="E28" s="52">
        <f t="shared" si="1"/>
        <v>21</v>
      </c>
      <c r="F28" s="52"/>
      <c r="G28" s="53">
        <f t="shared" si="2"/>
      </c>
      <c r="H28" s="54">
        <f t="shared" si="0"/>
        <v>21</v>
      </c>
    </row>
    <row r="29" spans="1:8" ht="15" customHeight="1" thickBot="1">
      <c r="A29" s="6"/>
      <c r="B29" s="9"/>
      <c r="C29" s="2"/>
      <c r="D29" s="2"/>
      <c r="E29" s="2"/>
      <c r="F29" s="7"/>
      <c r="G29" s="4"/>
      <c r="H29" s="2"/>
    </row>
    <row r="30" spans="1:8" ht="27" customHeight="1" thickBot="1">
      <c r="A30" s="6"/>
      <c r="B30" s="134" t="s">
        <v>83</v>
      </c>
      <c r="C30" s="135"/>
      <c r="D30" s="135"/>
      <c r="E30" s="135"/>
      <c r="F30" s="135"/>
      <c r="G30" s="136"/>
      <c r="H30" s="2"/>
    </row>
    <row r="31" spans="1:8" ht="15" customHeight="1">
      <c r="A31" s="6"/>
      <c r="B31" s="9"/>
      <c r="C31" s="2"/>
      <c r="D31" s="2"/>
      <c r="E31" s="2"/>
      <c r="F31" s="7"/>
      <c r="G31" s="4"/>
      <c r="H31" s="2"/>
    </row>
    <row r="32" spans="1:9" s="7" customFormat="1" ht="18" customHeight="1">
      <c r="A32" s="5"/>
      <c r="B32" s="5"/>
      <c r="C32" s="3"/>
      <c r="D32" s="3"/>
      <c r="E32" s="3"/>
      <c r="F32" s="5"/>
      <c r="G32" s="5"/>
      <c r="H32" s="3"/>
      <c r="I32" s="5"/>
    </row>
    <row r="33" spans="1:8" ht="19.5" customHeight="1">
      <c r="A33" s="5"/>
      <c r="E33" s="3"/>
      <c r="F33" s="5"/>
      <c r="G33" s="5"/>
      <c r="H33" s="3"/>
    </row>
    <row r="34" spans="1:8" ht="16.5">
      <c r="A34" s="5"/>
      <c r="E34" s="3"/>
      <c r="F34" s="5"/>
      <c r="G34" s="5"/>
      <c r="H34" s="3"/>
    </row>
    <row r="35" spans="1:8" ht="16.5">
      <c r="A35" s="5"/>
      <c r="E35" s="3"/>
      <c r="F35" s="5"/>
      <c r="G35" s="5"/>
      <c r="H35" s="3"/>
    </row>
    <row r="36" spans="1:8" ht="16.5">
      <c r="A36" s="5"/>
      <c r="E36" s="3"/>
      <c r="F36" s="5"/>
      <c r="G36" s="5"/>
      <c r="H36" s="3"/>
    </row>
    <row r="37" spans="1:8" ht="16.5">
      <c r="A37" s="5"/>
      <c r="E37" s="3"/>
      <c r="F37" s="5"/>
      <c r="G37" s="5"/>
      <c r="H37" s="3"/>
    </row>
  </sheetData>
  <sheetProtection/>
  <mergeCells count="8">
    <mergeCell ref="B8:G8"/>
    <mergeCell ref="B30:G30"/>
    <mergeCell ref="A1:C1"/>
    <mergeCell ref="F1:H1"/>
    <mergeCell ref="A2:C2"/>
    <mergeCell ref="F2:H2"/>
    <mergeCell ref="B4:G4"/>
    <mergeCell ref="C6:F6"/>
  </mergeCells>
  <printOptions horizontalCentered="1"/>
  <pageMargins left="0.7874015748031497" right="0.7874015748031497" top="0.8267716535433072" bottom="0.6299212598425197" header="0.2755905511811024" footer="0.6299212598425197"/>
  <pageSetup horizontalDpi="600" verticalDpi="600" orientation="portrait" paperSize="9" scale="75" r:id="rId1"/>
  <headerFooter alignWithMargins="0">
    <oddHeader>&amp;C
&amp;"Comic Sans MS,Gras"&amp;12
  &amp;R&amp;"Comic Sans MS,Gras"&amp;12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rightToLeft="1" view="pageBreakPreview" zoomScaleSheetLayoutView="100" zoomScalePageLayoutView="0" workbookViewId="0" topLeftCell="A16">
      <selection activeCell="D29" sqref="D29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30" t="s">
        <v>2</v>
      </c>
      <c r="B1" s="130"/>
      <c r="C1" s="130"/>
      <c r="D1" s="11"/>
      <c r="E1" s="11"/>
      <c r="F1" s="130" t="s">
        <v>12</v>
      </c>
      <c r="G1" s="130"/>
      <c r="H1" s="130"/>
    </row>
    <row r="2" spans="1:8" ht="19.5">
      <c r="A2" s="130" t="s">
        <v>3</v>
      </c>
      <c r="B2" s="130"/>
      <c r="C2" s="130"/>
      <c r="D2" s="11"/>
      <c r="E2" s="11"/>
      <c r="F2" s="130" t="s">
        <v>4</v>
      </c>
      <c r="G2" s="130"/>
      <c r="H2" s="130"/>
    </row>
    <row r="3" spans="1:8" ht="20.25" customHeight="1" thickBot="1">
      <c r="A3" s="5"/>
      <c r="B3" s="35"/>
      <c r="E3" s="3"/>
      <c r="F3" s="5"/>
      <c r="G3" s="5"/>
      <c r="H3" s="3"/>
    </row>
    <row r="4" spans="1:8" ht="28.5" customHeight="1" thickBot="1">
      <c r="A4" s="5"/>
      <c r="B4" s="131" t="s">
        <v>45</v>
      </c>
      <c r="C4" s="132"/>
      <c r="D4" s="132"/>
      <c r="E4" s="132"/>
      <c r="F4" s="132"/>
      <c r="G4" s="133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37" t="s">
        <v>59</v>
      </c>
      <c r="D6" s="138"/>
      <c r="E6" s="138"/>
      <c r="F6" s="139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34" t="s">
        <v>53</v>
      </c>
      <c r="C8" s="135"/>
      <c r="D8" s="135"/>
      <c r="E8" s="135"/>
      <c r="F8" s="135"/>
      <c r="G8" s="136"/>
      <c r="H8" s="3"/>
    </row>
    <row r="9" spans="1:8" ht="18" customHeight="1" thickBot="1">
      <c r="A9" s="5"/>
      <c r="E9" s="3"/>
      <c r="F9" s="5"/>
      <c r="G9" s="5"/>
      <c r="H9" s="3"/>
    </row>
    <row r="10" spans="1:8" ht="65.25" customHeight="1" thickBot="1">
      <c r="A10" s="39" t="s">
        <v>0</v>
      </c>
      <c r="B10" s="36" t="s">
        <v>16</v>
      </c>
      <c r="C10" s="37" t="s">
        <v>5</v>
      </c>
      <c r="D10" s="37" t="s">
        <v>17</v>
      </c>
      <c r="E10" s="37" t="s">
        <v>18</v>
      </c>
      <c r="F10" s="37" t="s">
        <v>6</v>
      </c>
      <c r="G10" s="38" t="s">
        <v>19</v>
      </c>
      <c r="H10" s="39" t="s">
        <v>1</v>
      </c>
    </row>
    <row r="11" spans="1:8" ht="24" customHeight="1">
      <c r="A11" s="73">
        <v>1</v>
      </c>
      <c r="B11" s="110" t="s">
        <v>63</v>
      </c>
      <c r="C11" s="68">
        <v>16</v>
      </c>
      <c r="D11" s="41">
        <v>12.5</v>
      </c>
      <c r="E11" s="41">
        <f>2*(C11+D11)/2</f>
        <v>28.5</v>
      </c>
      <c r="F11" s="40"/>
      <c r="G11" s="41">
        <f>IF(F11="","",2*(C11+F11)/2)</f>
      </c>
      <c r="H11" s="55">
        <f aca="true" t="shared" si="0" ref="H11:H28">IF(G11="",E11,IF(G11&gt;E11,G11,E11))</f>
        <v>28.5</v>
      </c>
    </row>
    <row r="12" spans="1:8" ht="24" customHeight="1">
      <c r="A12" s="44">
        <f>A11+1</f>
        <v>2</v>
      </c>
      <c r="B12" s="102" t="s">
        <v>64</v>
      </c>
      <c r="C12" s="45">
        <v>16</v>
      </c>
      <c r="D12" s="46">
        <v>12.5</v>
      </c>
      <c r="E12" s="1">
        <f>2*(C12+D12)/2</f>
        <v>28.5</v>
      </c>
      <c r="F12" s="1"/>
      <c r="G12" s="1">
        <f>IF(F12="","",2*(C12+F12)/2)</f>
      </c>
      <c r="H12" s="12">
        <f t="shared" si="0"/>
        <v>28.5</v>
      </c>
    </row>
    <row r="13" spans="1:8" ht="24" customHeight="1">
      <c r="A13" s="44">
        <f aca="true" t="shared" si="1" ref="A13:A28">A12+1</f>
        <v>3</v>
      </c>
      <c r="B13" s="111" t="s">
        <v>65</v>
      </c>
      <c r="C13" s="45">
        <v>16</v>
      </c>
      <c r="D13" s="46">
        <v>15.5</v>
      </c>
      <c r="E13" s="1">
        <f aca="true" t="shared" si="2" ref="E13:E28">2*(C13+D13)/2</f>
        <v>31.5</v>
      </c>
      <c r="F13" s="1"/>
      <c r="G13" s="1">
        <f aca="true" t="shared" si="3" ref="G13:G28">IF(F13="","",2*(C13+F13)/2)</f>
      </c>
      <c r="H13" s="12">
        <f t="shared" si="0"/>
        <v>31.5</v>
      </c>
    </row>
    <row r="14" spans="1:8" ht="24" customHeight="1">
      <c r="A14" s="49">
        <f t="shared" si="1"/>
        <v>4</v>
      </c>
      <c r="B14" s="111" t="s">
        <v>66</v>
      </c>
      <c r="C14" s="45">
        <v>15</v>
      </c>
      <c r="D14" s="46">
        <v>10.5</v>
      </c>
      <c r="E14" s="1">
        <f t="shared" si="2"/>
        <v>25.5</v>
      </c>
      <c r="F14" s="1"/>
      <c r="G14" s="1">
        <f t="shared" si="3"/>
      </c>
      <c r="H14" s="12">
        <f t="shared" si="0"/>
        <v>25.5</v>
      </c>
    </row>
    <row r="15" spans="1:8" ht="24" customHeight="1">
      <c r="A15" s="74">
        <f t="shared" si="1"/>
        <v>5</v>
      </c>
      <c r="B15" s="102" t="s">
        <v>67</v>
      </c>
      <c r="C15" s="31">
        <v>16</v>
      </c>
      <c r="D15" s="1">
        <v>13</v>
      </c>
      <c r="E15" s="1">
        <f t="shared" si="2"/>
        <v>29</v>
      </c>
      <c r="F15" s="33"/>
      <c r="G15" s="1">
        <f t="shared" si="3"/>
      </c>
      <c r="H15" s="12">
        <f t="shared" si="0"/>
        <v>29</v>
      </c>
    </row>
    <row r="16" spans="1:8" ht="24" customHeight="1">
      <c r="A16" s="44">
        <f t="shared" si="1"/>
        <v>6</v>
      </c>
      <c r="B16" s="111" t="s">
        <v>68</v>
      </c>
      <c r="C16" s="45">
        <v>14</v>
      </c>
      <c r="D16" s="46">
        <v>9.5</v>
      </c>
      <c r="E16" s="1">
        <f t="shared" si="2"/>
        <v>23.5</v>
      </c>
      <c r="F16" s="1"/>
      <c r="G16" s="1">
        <f t="shared" si="3"/>
      </c>
      <c r="H16" s="12">
        <f t="shared" si="0"/>
        <v>23.5</v>
      </c>
    </row>
    <row r="17" spans="1:8" ht="24" customHeight="1">
      <c r="A17" s="49">
        <f t="shared" si="1"/>
        <v>7</v>
      </c>
      <c r="B17" s="111" t="s">
        <v>69</v>
      </c>
      <c r="C17" s="45">
        <v>15</v>
      </c>
      <c r="D17" s="46">
        <v>12</v>
      </c>
      <c r="E17" s="1">
        <f t="shared" si="2"/>
        <v>27</v>
      </c>
      <c r="F17" s="1"/>
      <c r="G17" s="1">
        <f t="shared" si="3"/>
      </c>
      <c r="H17" s="12">
        <f t="shared" si="0"/>
        <v>27</v>
      </c>
    </row>
    <row r="18" spans="1:8" ht="24" customHeight="1">
      <c r="A18" s="74">
        <f t="shared" si="1"/>
        <v>8</v>
      </c>
      <c r="B18" s="102" t="s">
        <v>70</v>
      </c>
      <c r="C18" s="31">
        <v>14</v>
      </c>
      <c r="D18" s="1">
        <v>12.5</v>
      </c>
      <c r="E18" s="1">
        <f t="shared" si="2"/>
        <v>26.5</v>
      </c>
      <c r="F18" s="33"/>
      <c r="G18" s="1">
        <f t="shared" si="3"/>
      </c>
      <c r="H18" s="12">
        <f t="shared" si="0"/>
        <v>26.5</v>
      </c>
    </row>
    <row r="19" spans="1:8" ht="24" customHeight="1">
      <c r="A19" s="74">
        <f t="shared" si="1"/>
        <v>9</v>
      </c>
      <c r="B19" s="112" t="s">
        <v>71</v>
      </c>
      <c r="C19" s="45">
        <v>10</v>
      </c>
      <c r="D19" s="46">
        <v>10.5</v>
      </c>
      <c r="E19" s="1">
        <f t="shared" si="2"/>
        <v>20.5</v>
      </c>
      <c r="F19" s="1"/>
      <c r="G19" s="1">
        <f t="shared" si="3"/>
      </c>
      <c r="H19" s="12">
        <f t="shared" si="0"/>
        <v>20.5</v>
      </c>
    </row>
    <row r="20" spans="1:8" ht="24" customHeight="1">
      <c r="A20" s="74">
        <f t="shared" si="1"/>
        <v>10</v>
      </c>
      <c r="B20" s="111" t="s">
        <v>72</v>
      </c>
      <c r="C20" s="45">
        <v>15</v>
      </c>
      <c r="D20" s="46">
        <v>10.5</v>
      </c>
      <c r="E20" s="1">
        <f t="shared" si="2"/>
        <v>25.5</v>
      </c>
      <c r="F20" s="1"/>
      <c r="G20" s="1">
        <f t="shared" si="3"/>
      </c>
      <c r="H20" s="12">
        <f t="shared" si="0"/>
        <v>25.5</v>
      </c>
    </row>
    <row r="21" spans="1:8" ht="24" customHeight="1">
      <c r="A21" s="74">
        <f t="shared" si="1"/>
        <v>11</v>
      </c>
      <c r="B21" s="102" t="s">
        <v>73</v>
      </c>
      <c r="C21" s="45">
        <v>14</v>
      </c>
      <c r="D21" s="46">
        <v>10.5</v>
      </c>
      <c r="E21" s="1">
        <f t="shared" si="2"/>
        <v>24.5</v>
      </c>
      <c r="F21" s="1"/>
      <c r="G21" s="1">
        <f t="shared" si="3"/>
      </c>
      <c r="H21" s="12">
        <f t="shared" si="0"/>
        <v>24.5</v>
      </c>
    </row>
    <row r="22" spans="1:8" ht="24" customHeight="1">
      <c r="A22" s="74">
        <f t="shared" si="1"/>
        <v>12</v>
      </c>
      <c r="B22" s="111" t="s">
        <v>74</v>
      </c>
      <c r="C22" s="45">
        <v>16</v>
      </c>
      <c r="D22" s="46">
        <v>12</v>
      </c>
      <c r="E22" s="1">
        <f t="shared" si="2"/>
        <v>28</v>
      </c>
      <c r="F22" s="1"/>
      <c r="G22" s="1">
        <f t="shared" si="3"/>
      </c>
      <c r="H22" s="12">
        <f t="shared" si="0"/>
        <v>28</v>
      </c>
    </row>
    <row r="23" spans="1:8" ht="24" customHeight="1">
      <c r="A23" s="74">
        <f t="shared" si="1"/>
        <v>13</v>
      </c>
      <c r="B23" s="102" t="s">
        <v>75</v>
      </c>
      <c r="C23" s="45">
        <v>14</v>
      </c>
      <c r="D23" s="46">
        <v>15</v>
      </c>
      <c r="E23" s="1">
        <f t="shared" si="2"/>
        <v>29</v>
      </c>
      <c r="F23" s="1"/>
      <c r="G23" s="1">
        <f t="shared" si="3"/>
      </c>
      <c r="H23" s="12">
        <f t="shared" si="0"/>
        <v>29</v>
      </c>
    </row>
    <row r="24" spans="1:8" ht="24" customHeight="1">
      <c r="A24" s="74">
        <f t="shared" si="1"/>
        <v>14</v>
      </c>
      <c r="B24" s="102" t="s">
        <v>76</v>
      </c>
      <c r="C24" s="45">
        <v>13</v>
      </c>
      <c r="D24" s="46">
        <v>12</v>
      </c>
      <c r="E24" s="1">
        <f t="shared" si="2"/>
        <v>25</v>
      </c>
      <c r="F24" s="1"/>
      <c r="G24" s="1">
        <f t="shared" si="3"/>
      </c>
      <c r="H24" s="12">
        <f t="shared" si="0"/>
        <v>25</v>
      </c>
    </row>
    <row r="25" spans="1:8" ht="24" customHeight="1">
      <c r="A25" s="74">
        <f t="shared" si="1"/>
        <v>15</v>
      </c>
      <c r="B25" s="102" t="s">
        <v>77</v>
      </c>
      <c r="C25" s="45">
        <v>15</v>
      </c>
      <c r="D25" s="46">
        <v>10.5</v>
      </c>
      <c r="E25" s="1">
        <f t="shared" si="2"/>
        <v>25.5</v>
      </c>
      <c r="F25" s="1"/>
      <c r="G25" s="1">
        <f t="shared" si="3"/>
      </c>
      <c r="H25" s="12">
        <f t="shared" si="0"/>
        <v>25.5</v>
      </c>
    </row>
    <row r="26" spans="1:8" ht="24" customHeight="1">
      <c r="A26" s="74">
        <f t="shared" si="1"/>
        <v>16</v>
      </c>
      <c r="B26" s="102" t="s">
        <v>78</v>
      </c>
      <c r="C26" s="45">
        <v>14.5</v>
      </c>
      <c r="D26" s="46">
        <v>8.5</v>
      </c>
      <c r="E26" s="1">
        <f t="shared" si="2"/>
        <v>23</v>
      </c>
      <c r="F26" s="1"/>
      <c r="G26" s="1">
        <f t="shared" si="3"/>
      </c>
      <c r="H26" s="12">
        <f t="shared" si="0"/>
        <v>23</v>
      </c>
    </row>
    <row r="27" spans="1:8" ht="24" customHeight="1">
      <c r="A27" s="74">
        <f t="shared" si="1"/>
        <v>17</v>
      </c>
      <c r="B27" s="102" t="s">
        <v>79</v>
      </c>
      <c r="C27" s="45">
        <v>14</v>
      </c>
      <c r="D27" s="46">
        <v>13.5</v>
      </c>
      <c r="E27" s="1">
        <f t="shared" si="2"/>
        <v>27.5</v>
      </c>
      <c r="F27" s="1"/>
      <c r="G27" s="1">
        <f t="shared" si="3"/>
      </c>
      <c r="H27" s="12">
        <f t="shared" si="0"/>
        <v>27.5</v>
      </c>
    </row>
    <row r="28" spans="1:8" ht="24" customHeight="1" thickBot="1">
      <c r="A28" s="75">
        <f t="shared" si="1"/>
        <v>18</v>
      </c>
      <c r="B28" s="113" t="s">
        <v>80</v>
      </c>
      <c r="C28" s="106">
        <v>13</v>
      </c>
      <c r="D28" s="107">
        <v>9</v>
      </c>
      <c r="E28" s="56">
        <f t="shared" si="2"/>
        <v>22</v>
      </c>
      <c r="F28" s="56"/>
      <c r="G28" s="56">
        <f t="shared" si="3"/>
      </c>
      <c r="H28" s="57">
        <f t="shared" si="0"/>
        <v>22</v>
      </c>
    </row>
    <row r="29" spans="1:8" ht="15" customHeight="1" thickBot="1">
      <c r="A29" s="6"/>
      <c r="B29" s="9"/>
      <c r="C29" s="2"/>
      <c r="D29" s="2"/>
      <c r="E29" s="2"/>
      <c r="F29" s="7"/>
      <c r="G29" s="4"/>
      <c r="H29" s="2"/>
    </row>
    <row r="30" spans="1:8" ht="27" customHeight="1" thickBot="1">
      <c r="A30" s="6"/>
      <c r="B30" s="134" t="s">
        <v>55</v>
      </c>
      <c r="C30" s="135"/>
      <c r="D30" s="135"/>
      <c r="E30" s="135"/>
      <c r="F30" s="135"/>
      <c r="G30" s="136"/>
      <c r="H30" s="2"/>
    </row>
    <row r="31" spans="1:8" ht="15" customHeight="1">
      <c r="A31" s="6"/>
      <c r="B31" s="9"/>
      <c r="C31" s="2"/>
      <c r="D31" s="2"/>
      <c r="E31" s="2"/>
      <c r="F31" s="7"/>
      <c r="G31" s="4"/>
      <c r="H31" s="2"/>
    </row>
    <row r="32" spans="1:9" s="7" customFormat="1" ht="18" customHeight="1">
      <c r="A32" s="5"/>
      <c r="B32" s="5"/>
      <c r="C32" s="3"/>
      <c r="D32" s="3"/>
      <c r="E32" s="3"/>
      <c r="F32" s="5"/>
      <c r="G32" s="5"/>
      <c r="H32" s="3"/>
      <c r="I32" s="5"/>
    </row>
    <row r="33" spans="1:8" ht="19.5" customHeight="1">
      <c r="A33" s="5"/>
      <c r="E33" s="3"/>
      <c r="F33" s="5"/>
      <c r="G33" s="5"/>
      <c r="H33" s="3"/>
    </row>
    <row r="34" spans="1:8" ht="16.5">
      <c r="A34" s="5"/>
      <c r="E34" s="3"/>
      <c r="F34" s="5"/>
      <c r="G34" s="5"/>
      <c r="H34" s="3"/>
    </row>
    <row r="35" spans="1:8" ht="16.5">
      <c r="A35" s="5"/>
      <c r="E35" s="3"/>
      <c r="F35" s="5"/>
      <c r="G35" s="5"/>
      <c r="H35" s="3"/>
    </row>
    <row r="36" spans="1:8" ht="16.5">
      <c r="A36" s="5"/>
      <c r="E36" s="3"/>
      <c r="F36" s="5"/>
      <c r="G36" s="5"/>
      <c r="H36" s="3"/>
    </row>
    <row r="37" spans="1:8" ht="16.5">
      <c r="A37" s="5"/>
      <c r="E37" s="3"/>
      <c r="F37" s="5"/>
      <c r="G37" s="5"/>
      <c r="H37" s="3"/>
    </row>
  </sheetData>
  <sheetProtection/>
  <mergeCells count="8">
    <mergeCell ref="B8:G8"/>
    <mergeCell ref="B30:G30"/>
    <mergeCell ref="A1:C1"/>
    <mergeCell ref="F1:H1"/>
    <mergeCell ref="A2:C2"/>
    <mergeCell ref="F2:H2"/>
    <mergeCell ref="B4:G4"/>
    <mergeCell ref="C6:F6"/>
  </mergeCells>
  <printOptions horizontalCentered="1"/>
  <pageMargins left="0.7874015748031497" right="0.7874015748031497" top="0.8267716535433072" bottom="0.6299212598425197" header="0.2755905511811024" footer="0.6299212598425197"/>
  <pageSetup horizontalDpi="600" verticalDpi="600" orientation="portrait" paperSize="9" scale="75" r:id="rId1"/>
  <headerFooter alignWithMargins="0">
    <oddHeader>&amp;C
&amp;"Comic Sans MS,Gras"&amp;12
  &amp;R&amp;"Comic Sans MS,Gras"&amp;12
</oddHeader>
  </headerFooter>
  <rowBreaks count="1" manualBreakCount="1">
    <brk id="3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rightToLeft="1" view="pageBreakPreview" zoomScaleSheetLayoutView="100" zoomScalePageLayoutView="0" workbookViewId="0" topLeftCell="A22">
      <selection activeCell="D29" sqref="D29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30" t="s">
        <v>2</v>
      </c>
      <c r="B1" s="130"/>
      <c r="C1" s="130"/>
      <c r="D1" s="11"/>
      <c r="E1" s="11"/>
      <c r="F1" s="130" t="s">
        <v>12</v>
      </c>
      <c r="G1" s="130"/>
      <c r="H1" s="130"/>
    </row>
    <row r="2" spans="1:8" ht="19.5">
      <c r="A2" s="130" t="s">
        <v>3</v>
      </c>
      <c r="B2" s="130"/>
      <c r="C2" s="130"/>
      <c r="D2" s="11"/>
      <c r="E2" s="11"/>
      <c r="F2" s="130" t="s">
        <v>4</v>
      </c>
      <c r="G2" s="130"/>
      <c r="H2" s="130"/>
    </row>
    <row r="3" spans="1:8" ht="20.25" customHeight="1" thickBot="1">
      <c r="A3" s="5"/>
      <c r="B3" s="35"/>
      <c r="E3" s="3"/>
      <c r="F3" s="5"/>
      <c r="G3" s="5"/>
      <c r="H3" s="3"/>
    </row>
    <row r="4" spans="1:8" ht="28.5" customHeight="1" thickBot="1">
      <c r="A4" s="5"/>
      <c r="B4" s="131" t="s">
        <v>37</v>
      </c>
      <c r="C4" s="132"/>
      <c r="D4" s="132"/>
      <c r="E4" s="132"/>
      <c r="F4" s="132"/>
      <c r="G4" s="133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37" t="s">
        <v>59</v>
      </c>
      <c r="D6" s="138"/>
      <c r="E6" s="138"/>
      <c r="F6" s="139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34" t="s">
        <v>30</v>
      </c>
      <c r="C8" s="135"/>
      <c r="D8" s="135"/>
      <c r="E8" s="135"/>
      <c r="F8" s="135"/>
      <c r="G8" s="136"/>
      <c r="H8" s="3"/>
    </row>
    <row r="9" spans="1:8" ht="18" customHeight="1" thickBot="1">
      <c r="A9" s="5"/>
      <c r="E9" s="3"/>
      <c r="F9" s="5"/>
      <c r="G9" s="5"/>
      <c r="H9" s="3"/>
    </row>
    <row r="10" spans="1:8" ht="65.25" customHeight="1" thickBot="1">
      <c r="A10" s="39" t="s">
        <v>0</v>
      </c>
      <c r="B10" s="36" t="s">
        <v>16</v>
      </c>
      <c r="C10" s="37" t="s">
        <v>5</v>
      </c>
      <c r="D10" s="37" t="s">
        <v>17</v>
      </c>
      <c r="E10" s="37" t="s">
        <v>20</v>
      </c>
      <c r="F10" s="37" t="s">
        <v>6</v>
      </c>
      <c r="G10" s="38" t="s">
        <v>21</v>
      </c>
      <c r="H10" s="39" t="s">
        <v>1</v>
      </c>
    </row>
    <row r="11" spans="1:8" ht="24" customHeight="1">
      <c r="A11" s="73">
        <v>1</v>
      </c>
      <c r="B11" s="110" t="s">
        <v>63</v>
      </c>
      <c r="C11" s="68">
        <v>16</v>
      </c>
      <c r="D11" s="41">
        <v>15.5</v>
      </c>
      <c r="E11" s="41">
        <f>(C11+D11)/2</f>
        <v>15.75</v>
      </c>
      <c r="F11" s="40"/>
      <c r="G11" s="41">
        <f>IF(F11="","",(C11+F11)/2)</f>
      </c>
      <c r="H11" s="55">
        <f aca="true" t="shared" si="0" ref="H11:H28">IF(G11="",E11,IF(G11&gt;E11,G11,E11))</f>
        <v>15.75</v>
      </c>
    </row>
    <row r="12" spans="1:8" ht="24" customHeight="1">
      <c r="A12" s="44">
        <f>A11+1</f>
        <v>2</v>
      </c>
      <c r="B12" s="102" t="s">
        <v>64</v>
      </c>
      <c r="C12" s="45">
        <v>15</v>
      </c>
      <c r="D12" s="46">
        <v>12</v>
      </c>
      <c r="E12" s="1">
        <f>(C12+D12)/2</f>
        <v>13.5</v>
      </c>
      <c r="F12" s="1"/>
      <c r="G12" s="1">
        <f>IF(F12="","",(C12+F12)/2)</f>
      </c>
      <c r="H12" s="12">
        <f t="shared" si="0"/>
        <v>13.5</v>
      </c>
    </row>
    <row r="13" spans="1:8" ht="24" customHeight="1">
      <c r="A13" s="44">
        <f aca="true" t="shared" si="1" ref="A13:A28">A12+1</f>
        <v>3</v>
      </c>
      <c r="B13" s="111" t="s">
        <v>65</v>
      </c>
      <c r="C13" s="45">
        <v>16</v>
      </c>
      <c r="D13" s="46">
        <v>16.5</v>
      </c>
      <c r="E13" s="1">
        <f aca="true" t="shared" si="2" ref="E13:E28">(C13+D13)/2</f>
        <v>16.25</v>
      </c>
      <c r="F13" s="1"/>
      <c r="G13" s="1">
        <f aca="true" t="shared" si="3" ref="G13:G28">IF(F13="","",(C13+F13)/2)</f>
      </c>
      <c r="H13" s="12">
        <f t="shared" si="0"/>
        <v>16.25</v>
      </c>
    </row>
    <row r="14" spans="1:8" ht="24" customHeight="1">
      <c r="A14" s="49">
        <f t="shared" si="1"/>
        <v>4</v>
      </c>
      <c r="B14" s="111" t="s">
        <v>66</v>
      </c>
      <c r="C14" s="45">
        <v>15</v>
      </c>
      <c r="D14" s="46">
        <v>12</v>
      </c>
      <c r="E14" s="1">
        <f t="shared" si="2"/>
        <v>13.5</v>
      </c>
      <c r="F14" s="1"/>
      <c r="G14" s="1">
        <f t="shared" si="3"/>
      </c>
      <c r="H14" s="12">
        <f t="shared" si="0"/>
        <v>13.5</v>
      </c>
    </row>
    <row r="15" spans="1:8" ht="24" customHeight="1">
      <c r="A15" s="74">
        <f t="shared" si="1"/>
        <v>5</v>
      </c>
      <c r="B15" s="102" t="s">
        <v>67</v>
      </c>
      <c r="C15" s="31">
        <v>15</v>
      </c>
      <c r="D15" s="1">
        <v>9</v>
      </c>
      <c r="E15" s="1">
        <f t="shared" si="2"/>
        <v>12</v>
      </c>
      <c r="F15" s="33"/>
      <c r="G15" s="1">
        <f t="shared" si="3"/>
      </c>
      <c r="H15" s="12">
        <f t="shared" si="0"/>
        <v>12</v>
      </c>
    </row>
    <row r="16" spans="1:8" ht="24" customHeight="1">
      <c r="A16" s="44">
        <f t="shared" si="1"/>
        <v>6</v>
      </c>
      <c r="B16" s="111" t="s">
        <v>68</v>
      </c>
      <c r="C16" s="45">
        <v>15</v>
      </c>
      <c r="D16" s="46">
        <v>2</v>
      </c>
      <c r="E16" s="1">
        <f t="shared" si="2"/>
        <v>8.5</v>
      </c>
      <c r="F16" s="1"/>
      <c r="G16" s="1">
        <f t="shared" si="3"/>
      </c>
      <c r="H16" s="12">
        <f t="shared" si="0"/>
        <v>8.5</v>
      </c>
    </row>
    <row r="17" spans="1:8" ht="24" customHeight="1">
      <c r="A17" s="49">
        <f t="shared" si="1"/>
        <v>7</v>
      </c>
      <c r="B17" s="111" t="s">
        <v>69</v>
      </c>
      <c r="C17" s="45">
        <v>14</v>
      </c>
      <c r="D17" s="46">
        <v>10.5</v>
      </c>
      <c r="E17" s="1">
        <f t="shared" si="2"/>
        <v>12.25</v>
      </c>
      <c r="F17" s="1"/>
      <c r="G17" s="1">
        <f t="shared" si="3"/>
      </c>
      <c r="H17" s="12">
        <f t="shared" si="0"/>
        <v>12.25</v>
      </c>
    </row>
    <row r="18" spans="1:8" ht="24" customHeight="1">
      <c r="A18" s="74">
        <f t="shared" si="1"/>
        <v>8</v>
      </c>
      <c r="B18" s="102" t="s">
        <v>70</v>
      </c>
      <c r="C18" s="31">
        <v>15</v>
      </c>
      <c r="D18" s="1">
        <v>14.5</v>
      </c>
      <c r="E18" s="1">
        <f t="shared" si="2"/>
        <v>14.75</v>
      </c>
      <c r="F18" s="33"/>
      <c r="G18" s="1">
        <f t="shared" si="3"/>
      </c>
      <c r="H18" s="12">
        <f t="shared" si="0"/>
        <v>14.75</v>
      </c>
    </row>
    <row r="19" spans="1:8" ht="24" customHeight="1">
      <c r="A19" s="74">
        <f t="shared" si="1"/>
        <v>9</v>
      </c>
      <c r="B19" s="112" t="s">
        <v>71</v>
      </c>
      <c r="C19" s="45">
        <v>16</v>
      </c>
      <c r="D19" s="46">
        <v>16.5</v>
      </c>
      <c r="E19" s="1">
        <f t="shared" si="2"/>
        <v>16.25</v>
      </c>
      <c r="F19" s="1"/>
      <c r="G19" s="1">
        <f t="shared" si="3"/>
      </c>
      <c r="H19" s="12">
        <f t="shared" si="0"/>
        <v>16.25</v>
      </c>
    </row>
    <row r="20" spans="1:8" ht="24" customHeight="1">
      <c r="A20" s="74">
        <f t="shared" si="1"/>
        <v>10</v>
      </c>
      <c r="B20" s="111" t="s">
        <v>72</v>
      </c>
      <c r="C20" s="45">
        <v>15</v>
      </c>
      <c r="D20" s="46">
        <v>4</v>
      </c>
      <c r="E20" s="1">
        <f t="shared" si="2"/>
        <v>9.5</v>
      </c>
      <c r="F20" s="1"/>
      <c r="G20" s="1">
        <f t="shared" si="3"/>
      </c>
      <c r="H20" s="12">
        <f t="shared" si="0"/>
        <v>9.5</v>
      </c>
    </row>
    <row r="21" spans="1:8" ht="24" customHeight="1">
      <c r="A21" s="74">
        <f t="shared" si="1"/>
        <v>11</v>
      </c>
      <c r="B21" s="102" t="s">
        <v>73</v>
      </c>
      <c r="C21" s="45">
        <v>12</v>
      </c>
      <c r="D21" s="46">
        <v>5.5</v>
      </c>
      <c r="E21" s="1">
        <f t="shared" si="2"/>
        <v>8.75</v>
      </c>
      <c r="F21" s="1"/>
      <c r="G21" s="1">
        <f t="shared" si="3"/>
      </c>
      <c r="H21" s="12">
        <f t="shared" si="0"/>
        <v>8.75</v>
      </c>
    </row>
    <row r="22" spans="1:8" ht="24" customHeight="1">
      <c r="A22" s="74">
        <f t="shared" si="1"/>
        <v>12</v>
      </c>
      <c r="B22" s="111" t="s">
        <v>74</v>
      </c>
      <c r="C22" s="45">
        <v>14</v>
      </c>
      <c r="D22" s="46">
        <v>10</v>
      </c>
      <c r="E22" s="1">
        <f t="shared" si="2"/>
        <v>12</v>
      </c>
      <c r="F22" s="1"/>
      <c r="G22" s="1">
        <f t="shared" si="3"/>
      </c>
      <c r="H22" s="12">
        <f t="shared" si="0"/>
        <v>12</v>
      </c>
    </row>
    <row r="23" spans="1:8" ht="24" customHeight="1">
      <c r="A23" s="74">
        <f t="shared" si="1"/>
        <v>13</v>
      </c>
      <c r="B23" s="102" t="s">
        <v>75</v>
      </c>
      <c r="C23" s="45">
        <v>15</v>
      </c>
      <c r="D23" s="46">
        <v>13</v>
      </c>
      <c r="E23" s="1">
        <f t="shared" si="2"/>
        <v>14</v>
      </c>
      <c r="F23" s="1"/>
      <c r="G23" s="1">
        <f t="shared" si="3"/>
      </c>
      <c r="H23" s="12">
        <f t="shared" si="0"/>
        <v>14</v>
      </c>
    </row>
    <row r="24" spans="1:8" ht="24" customHeight="1">
      <c r="A24" s="74">
        <f t="shared" si="1"/>
        <v>14</v>
      </c>
      <c r="B24" s="102" t="s">
        <v>76</v>
      </c>
      <c r="C24" s="45">
        <v>14</v>
      </c>
      <c r="D24" s="46">
        <v>7</v>
      </c>
      <c r="E24" s="1">
        <f t="shared" si="2"/>
        <v>10.5</v>
      </c>
      <c r="F24" s="1"/>
      <c r="G24" s="1">
        <f t="shared" si="3"/>
      </c>
      <c r="H24" s="12">
        <f t="shared" si="0"/>
        <v>10.5</v>
      </c>
    </row>
    <row r="25" spans="1:8" ht="24" customHeight="1">
      <c r="A25" s="74">
        <f t="shared" si="1"/>
        <v>15</v>
      </c>
      <c r="B25" s="102" t="s">
        <v>77</v>
      </c>
      <c r="C25" s="45">
        <v>15</v>
      </c>
      <c r="D25" s="46">
        <v>7.5</v>
      </c>
      <c r="E25" s="1">
        <f t="shared" si="2"/>
        <v>11.25</v>
      </c>
      <c r="F25" s="1"/>
      <c r="G25" s="1">
        <f t="shared" si="3"/>
      </c>
      <c r="H25" s="12">
        <f t="shared" si="0"/>
        <v>11.25</v>
      </c>
    </row>
    <row r="26" spans="1:8" ht="24" customHeight="1">
      <c r="A26" s="74">
        <f t="shared" si="1"/>
        <v>16</v>
      </c>
      <c r="B26" s="102" t="s">
        <v>78</v>
      </c>
      <c r="C26" s="45">
        <v>13</v>
      </c>
      <c r="D26" s="46">
        <v>6</v>
      </c>
      <c r="E26" s="1">
        <f t="shared" si="2"/>
        <v>9.5</v>
      </c>
      <c r="F26" s="1"/>
      <c r="G26" s="1">
        <f t="shared" si="3"/>
      </c>
      <c r="H26" s="12">
        <f t="shared" si="0"/>
        <v>9.5</v>
      </c>
    </row>
    <row r="27" spans="1:8" ht="24" customHeight="1">
      <c r="A27" s="74">
        <f t="shared" si="1"/>
        <v>17</v>
      </c>
      <c r="B27" s="102" t="s">
        <v>79</v>
      </c>
      <c r="C27" s="45">
        <v>15</v>
      </c>
      <c r="D27" s="46">
        <v>10</v>
      </c>
      <c r="E27" s="1">
        <f t="shared" si="2"/>
        <v>12.5</v>
      </c>
      <c r="F27" s="1"/>
      <c r="G27" s="1">
        <f t="shared" si="3"/>
      </c>
      <c r="H27" s="12">
        <f t="shared" si="0"/>
        <v>12.5</v>
      </c>
    </row>
    <row r="28" spans="1:8" ht="24" customHeight="1" thickBot="1">
      <c r="A28" s="75">
        <f t="shared" si="1"/>
        <v>18</v>
      </c>
      <c r="B28" s="113" t="s">
        <v>80</v>
      </c>
      <c r="C28" s="106">
        <v>14.5</v>
      </c>
      <c r="D28" s="107">
        <v>7</v>
      </c>
      <c r="E28" s="56">
        <f t="shared" si="2"/>
        <v>10.75</v>
      </c>
      <c r="F28" s="56"/>
      <c r="G28" s="56">
        <f t="shared" si="3"/>
      </c>
      <c r="H28" s="57">
        <f t="shared" si="0"/>
        <v>10.75</v>
      </c>
    </row>
    <row r="29" spans="1:8" ht="15" customHeight="1" thickBot="1">
      <c r="A29" s="6"/>
      <c r="B29" s="9"/>
      <c r="C29" s="2"/>
      <c r="D29" s="2"/>
      <c r="E29" s="2"/>
      <c r="F29" s="7"/>
      <c r="G29" s="4"/>
      <c r="H29" s="2"/>
    </row>
    <row r="30" spans="1:8" ht="27" customHeight="1" thickBot="1">
      <c r="A30" s="6"/>
      <c r="B30" s="134" t="s">
        <v>56</v>
      </c>
      <c r="C30" s="135"/>
      <c r="D30" s="135"/>
      <c r="E30" s="135"/>
      <c r="F30" s="135"/>
      <c r="G30" s="136"/>
      <c r="H30" s="2"/>
    </row>
    <row r="31" spans="1:8" ht="15" customHeight="1">
      <c r="A31" s="6"/>
      <c r="B31" s="9"/>
      <c r="C31" s="2"/>
      <c r="D31" s="2"/>
      <c r="E31" s="2"/>
      <c r="F31" s="7"/>
      <c r="G31" s="4"/>
      <c r="H31" s="2"/>
    </row>
    <row r="32" spans="1:9" s="7" customFormat="1" ht="18" customHeight="1">
      <c r="A32" s="5"/>
      <c r="B32" s="5"/>
      <c r="C32" s="3"/>
      <c r="D32" s="3"/>
      <c r="E32" s="3"/>
      <c r="F32" s="5"/>
      <c r="G32" s="5"/>
      <c r="H32" s="3"/>
      <c r="I32" s="5"/>
    </row>
    <row r="33" spans="1:8" ht="19.5" customHeight="1">
      <c r="A33" s="5"/>
      <c r="E33" s="3"/>
      <c r="F33" s="5"/>
      <c r="G33" s="5"/>
      <c r="H33" s="3"/>
    </row>
    <row r="34" spans="1:8" ht="16.5">
      <c r="A34" s="5"/>
      <c r="E34" s="3"/>
      <c r="F34" s="5"/>
      <c r="G34" s="5"/>
      <c r="H34" s="3"/>
    </row>
    <row r="35" spans="1:8" ht="16.5">
      <c r="A35" s="5"/>
      <c r="E35" s="3"/>
      <c r="F35" s="5"/>
      <c r="G35" s="5"/>
      <c r="H35" s="3"/>
    </row>
    <row r="36" spans="1:8" ht="16.5">
      <c r="A36" s="5"/>
      <c r="E36" s="3"/>
      <c r="F36" s="5"/>
      <c r="G36" s="5"/>
      <c r="H36" s="3"/>
    </row>
    <row r="37" spans="1:8" ht="16.5">
      <c r="A37" s="5"/>
      <c r="E37" s="3"/>
      <c r="F37" s="5"/>
      <c r="G37" s="5"/>
      <c r="H37" s="3"/>
    </row>
  </sheetData>
  <sheetProtection/>
  <mergeCells count="8">
    <mergeCell ref="B8:G8"/>
    <mergeCell ref="B30:G30"/>
    <mergeCell ref="A1:C1"/>
    <mergeCell ref="F1:H1"/>
    <mergeCell ref="A2:C2"/>
    <mergeCell ref="F2:H2"/>
    <mergeCell ref="B4:G4"/>
    <mergeCell ref="C6:F6"/>
  </mergeCells>
  <printOptions horizontalCentered="1"/>
  <pageMargins left="0.7874015748031497" right="0.7874015748031497" top="0.8267716535433072" bottom="0.6299212598425197" header="0.2755905511811024" footer="0.6299212598425197"/>
  <pageSetup horizontalDpi="600" verticalDpi="600" orientation="portrait" paperSize="9" scale="75" r:id="rId1"/>
  <headerFooter alignWithMargins="0">
    <oddHeader>&amp;C
&amp;"Comic Sans MS,Gras"&amp;12
  &amp;R&amp;"Comic Sans MS,Gras"&amp;12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J35"/>
  <sheetViews>
    <sheetView rightToLeft="1" tabSelected="1" zoomScalePageLayoutView="0" workbookViewId="0" topLeftCell="A1">
      <selection activeCell="I31" sqref="I31:K33"/>
    </sheetView>
  </sheetViews>
  <sheetFormatPr defaultColWidth="11.421875" defaultRowHeight="12.75"/>
  <cols>
    <col min="1" max="1" width="4.8515625" style="0" customWidth="1"/>
    <col min="2" max="2" width="22.8515625" style="0" customWidth="1"/>
    <col min="3" max="3" width="6.00390625" style="0" customWidth="1"/>
    <col min="4" max="4" width="5.28125" style="0" customWidth="1"/>
    <col min="5" max="5" width="5.7109375" style="0" customWidth="1"/>
    <col min="6" max="6" width="6.140625" style="0" customWidth="1"/>
    <col min="7" max="7" width="6.57421875" style="0" customWidth="1"/>
    <col min="8" max="8" width="5.57421875" style="0" customWidth="1"/>
    <col min="9" max="9" width="6.00390625" style="0" customWidth="1"/>
    <col min="10" max="10" width="6.28125" style="0" customWidth="1"/>
    <col min="11" max="11" width="5.8515625" style="0" customWidth="1"/>
    <col min="12" max="12" width="5.7109375" style="0" customWidth="1"/>
    <col min="13" max="13" width="4.8515625" style="0" customWidth="1"/>
    <col min="14" max="14" width="7.421875" style="0" customWidth="1"/>
    <col min="15" max="15" width="6.28125" style="0" customWidth="1"/>
    <col min="16" max="16" width="6.57421875" style="0" customWidth="1"/>
    <col min="17" max="17" width="6.00390625" style="0" customWidth="1"/>
    <col min="18" max="18" width="5.28125" style="0" customWidth="1"/>
    <col min="19" max="19" width="8.28125" style="0" customWidth="1"/>
    <col min="20" max="20" width="7.421875" style="0" customWidth="1"/>
    <col min="21" max="22" width="6.28125" style="0" customWidth="1"/>
    <col min="23" max="23" width="6.00390625" style="0" customWidth="1"/>
    <col min="24" max="24" width="7.28125" style="0" customWidth="1"/>
    <col min="25" max="25" width="6.140625" style="0" customWidth="1"/>
    <col min="26" max="26" width="7.00390625" style="0" customWidth="1"/>
    <col min="27" max="27" width="7.140625" style="0" customWidth="1"/>
    <col min="28" max="28" width="6.421875" style="0" customWidth="1"/>
    <col min="29" max="29" width="7.00390625" style="0" customWidth="1"/>
    <col min="30" max="30" width="6.421875" style="0" customWidth="1"/>
  </cols>
  <sheetData>
    <row r="1" spans="2:25" ht="18.75" thickBot="1">
      <c r="B1" s="179" t="s">
        <v>15</v>
      </c>
      <c r="C1" s="179"/>
      <c r="D1" s="179"/>
      <c r="S1" s="173" t="s">
        <v>60</v>
      </c>
      <c r="T1" s="174"/>
      <c r="U1" s="174"/>
      <c r="V1" s="174"/>
      <c r="W1" s="174"/>
      <c r="X1" s="174"/>
      <c r="Y1" s="175"/>
    </row>
    <row r="2" spans="2:4" ht="15.75">
      <c r="B2" s="67" t="s">
        <v>22</v>
      </c>
      <c r="C2" s="67"/>
      <c r="D2" s="27"/>
    </row>
    <row r="3" spans="2:4" ht="15.75">
      <c r="B3" s="28" t="s">
        <v>14</v>
      </c>
      <c r="C3" s="28"/>
      <c r="D3" s="27"/>
    </row>
    <row r="4" spans="2:4" ht="18.75" thickBot="1">
      <c r="B4" s="25" t="s">
        <v>13</v>
      </c>
      <c r="C4" s="26"/>
      <c r="D4" s="26"/>
    </row>
    <row r="5" spans="1:28" ht="21" thickBot="1">
      <c r="A5" s="58"/>
      <c r="B5" s="180"/>
      <c r="C5" s="180"/>
      <c r="D5" s="180"/>
      <c r="E5" s="180"/>
      <c r="F5" s="180"/>
      <c r="G5" s="16"/>
      <c r="H5" s="16"/>
      <c r="I5" s="16"/>
      <c r="J5" s="16"/>
      <c r="K5" s="176" t="s">
        <v>31</v>
      </c>
      <c r="L5" s="177"/>
      <c r="M5" s="177"/>
      <c r="N5" s="177"/>
      <c r="O5" s="177"/>
      <c r="P5" s="177"/>
      <c r="Q5" s="177"/>
      <c r="R5" s="177"/>
      <c r="S5" s="177"/>
      <c r="T5" s="178"/>
      <c r="U5" s="16"/>
      <c r="V5" s="16"/>
      <c r="W5" s="16"/>
      <c r="X5" s="16"/>
      <c r="Y5" s="16"/>
      <c r="Z5" s="16"/>
      <c r="AA5" s="16"/>
      <c r="AB5" s="16"/>
    </row>
    <row r="6" spans="1:28" ht="12" customHeight="1" thickBot="1">
      <c r="A6" s="58"/>
      <c r="B6" s="18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8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1" thickBot="1">
      <c r="A7" s="58"/>
      <c r="B7" s="18"/>
      <c r="C7" s="176" t="s">
        <v>46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6"/>
      <c r="X7" s="59"/>
      <c r="Y7" s="60"/>
      <c r="AB7" s="16"/>
    </row>
    <row r="8" spans="1:28" ht="12" customHeight="1" thickBot="1">
      <c r="A8" s="58"/>
      <c r="B8" s="18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0" ht="23.25" customHeight="1">
      <c r="A9" s="184" t="s">
        <v>0</v>
      </c>
      <c r="B9" s="186" t="s">
        <v>16</v>
      </c>
      <c r="C9" s="188" t="s">
        <v>23</v>
      </c>
      <c r="D9" s="189"/>
      <c r="E9" s="189"/>
      <c r="F9" s="189"/>
      <c r="G9" s="189"/>
      <c r="H9" s="189"/>
      <c r="I9" s="181" t="s">
        <v>7</v>
      </c>
      <c r="J9" s="181" t="s">
        <v>24</v>
      </c>
      <c r="K9" s="181" t="s">
        <v>25</v>
      </c>
      <c r="L9" s="164" t="s">
        <v>26</v>
      </c>
      <c r="M9" s="164"/>
      <c r="N9" s="164"/>
      <c r="O9" s="164"/>
      <c r="P9" s="165" t="s">
        <v>7</v>
      </c>
      <c r="Q9" s="165" t="s">
        <v>8</v>
      </c>
      <c r="R9" s="181" t="s">
        <v>25</v>
      </c>
      <c r="S9" s="164" t="s">
        <v>27</v>
      </c>
      <c r="T9" s="164"/>
      <c r="U9" s="155"/>
      <c r="V9" s="155"/>
      <c r="W9" s="155"/>
      <c r="X9" s="164" t="s">
        <v>28</v>
      </c>
      <c r="Y9" s="164"/>
      <c r="Z9" s="155"/>
      <c r="AA9" s="155"/>
      <c r="AB9" s="155"/>
      <c r="AC9" s="165" t="s">
        <v>61</v>
      </c>
      <c r="AD9" s="166" t="s">
        <v>62</v>
      </c>
    </row>
    <row r="10" spans="1:30" ht="84.75" customHeight="1">
      <c r="A10" s="185"/>
      <c r="B10" s="187"/>
      <c r="C10" s="156" t="s">
        <v>47</v>
      </c>
      <c r="D10" s="157"/>
      <c r="E10" s="158" t="s">
        <v>48</v>
      </c>
      <c r="F10" s="158"/>
      <c r="G10" s="158" t="s">
        <v>49</v>
      </c>
      <c r="H10" s="158"/>
      <c r="I10" s="182"/>
      <c r="J10" s="182"/>
      <c r="K10" s="182"/>
      <c r="L10" s="158" t="s">
        <v>50</v>
      </c>
      <c r="M10" s="158"/>
      <c r="N10" s="158" t="s">
        <v>51</v>
      </c>
      <c r="O10" s="158"/>
      <c r="P10" s="158"/>
      <c r="Q10" s="158"/>
      <c r="R10" s="182"/>
      <c r="S10" s="158" t="s">
        <v>52</v>
      </c>
      <c r="T10" s="158"/>
      <c r="U10" s="19" t="s">
        <v>7</v>
      </c>
      <c r="V10" s="158" t="s">
        <v>8</v>
      </c>
      <c r="W10" s="158" t="s">
        <v>25</v>
      </c>
      <c r="X10" s="158" t="s">
        <v>32</v>
      </c>
      <c r="Y10" s="158"/>
      <c r="Z10" s="19" t="s">
        <v>7</v>
      </c>
      <c r="AA10" s="158" t="s">
        <v>8</v>
      </c>
      <c r="AB10" s="158" t="s">
        <v>25</v>
      </c>
      <c r="AC10" s="158"/>
      <c r="AD10" s="167"/>
    </row>
    <row r="11" spans="1:30" ht="18.75" customHeight="1" thickBot="1">
      <c r="A11" s="185"/>
      <c r="B11" s="187"/>
      <c r="C11" s="77">
        <v>6</v>
      </c>
      <c r="D11" s="78" t="s">
        <v>9</v>
      </c>
      <c r="E11" s="78">
        <v>6</v>
      </c>
      <c r="F11" s="78" t="s">
        <v>9</v>
      </c>
      <c r="G11" s="78">
        <v>6</v>
      </c>
      <c r="H11" s="78" t="s">
        <v>9</v>
      </c>
      <c r="I11" s="79">
        <v>18</v>
      </c>
      <c r="J11" s="183"/>
      <c r="K11" s="183"/>
      <c r="L11" s="78">
        <v>5</v>
      </c>
      <c r="M11" s="78" t="s">
        <v>9</v>
      </c>
      <c r="N11" s="78">
        <v>4</v>
      </c>
      <c r="O11" s="78" t="s">
        <v>9</v>
      </c>
      <c r="P11" s="78">
        <v>9</v>
      </c>
      <c r="Q11" s="163"/>
      <c r="R11" s="183"/>
      <c r="S11" s="78">
        <v>2</v>
      </c>
      <c r="T11" s="78" t="s">
        <v>9</v>
      </c>
      <c r="U11" s="78">
        <v>2</v>
      </c>
      <c r="V11" s="163"/>
      <c r="W11" s="163"/>
      <c r="X11" s="78">
        <v>1</v>
      </c>
      <c r="Y11" s="78" t="s">
        <v>9</v>
      </c>
      <c r="Z11" s="78">
        <v>1</v>
      </c>
      <c r="AA11" s="163"/>
      <c r="AB11" s="163"/>
      <c r="AC11" s="163"/>
      <c r="AD11" s="168"/>
    </row>
    <row r="12" spans="1:30" ht="18" customHeight="1">
      <c r="A12" s="97">
        <v>1</v>
      </c>
      <c r="B12" s="114" t="s">
        <v>63</v>
      </c>
      <c r="C12" s="103">
        <f>'التسويق الإلكتروني'!H11</f>
        <v>24</v>
      </c>
      <c r="D12" s="87">
        <f>IF(C12&gt;=20,6,0)</f>
        <v>6</v>
      </c>
      <c r="E12" s="88">
        <f>'إدراة جودة الخدمات المصرفية'!H11</f>
        <v>27</v>
      </c>
      <c r="F12" s="87">
        <f>IF(E12&gt;=20,6,0)</f>
        <v>6</v>
      </c>
      <c r="G12" s="88">
        <f>'التسويق الداخلي المصرفي'!H11</f>
        <v>30</v>
      </c>
      <c r="H12" s="87">
        <f>IF(G12&gt;=20,6,0)</f>
        <v>6</v>
      </c>
      <c r="I12" s="89">
        <f>(C12+E12+G12)</f>
        <v>81</v>
      </c>
      <c r="J12" s="89">
        <f>(I12/6)</f>
        <v>13.5</v>
      </c>
      <c r="K12" s="87">
        <f>IF(J12&gt;=10,18,D12+F12+H12)</f>
        <v>18</v>
      </c>
      <c r="L12" s="88">
        <f>'دراسات حالة في التسويق البنكي'!H11</f>
        <v>24.5</v>
      </c>
      <c r="M12" s="87">
        <f>IF(L12&gt;=20,5,0)</f>
        <v>5</v>
      </c>
      <c r="N12" s="88">
        <f>'منهجية البحث'!H11</f>
        <v>31</v>
      </c>
      <c r="O12" s="87">
        <f>IF(N12&gt;=20,4,0)</f>
        <v>4</v>
      </c>
      <c r="P12" s="90">
        <f>(L12+N12)</f>
        <v>55.5</v>
      </c>
      <c r="Q12" s="89">
        <f>(P12)/4</f>
        <v>13.875</v>
      </c>
      <c r="R12" s="87">
        <f>IF(Q12&gt;=10,9,M12+O12)</f>
        <v>9</v>
      </c>
      <c r="S12" s="88">
        <f>'إعلام آلي'!H11</f>
        <v>28.5</v>
      </c>
      <c r="T12" s="87">
        <f>IF(S12&gt;=20,2,0)</f>
        <v>2</v>
      </c>
      <c r="U12" s="90">
        <f>S12</f>
        <v>28.5</v>
      </c>
      <c r="V12" s="89">
        <f>(U12)/2</f>
        <v>14.25</v>
      </c>
      <c r="W12" s="87">
        <f>IF(V12&gt;=20,2,T12)</f>
        <v>2</v>
      </c>
      <c r="X12" s="88">
        <f>'لغة أجنبية'!H11</f>
        <v>15.75</v>
      </c>
      <c r="Y12" s="87">
        <f>IF(X12&gt;=10,1,0)</f>
        <v>1</v>
      </c>
      <c r="Z12" s="90">
        <f>X12</f>
        <v>15.75</v>
      </c>
      <c r="AA12" s="89">
        <f>(Z12)/1</f>
        <v>15.75</v>
      </c>
      <c r="AB12" s="87">
        <f>IF(AA12&gt;=10,1,Y12)</f>
        <v>1</v>
      </c>
      <c r="AC12" s="91">
        <f>(I12+P12+U12+Z12)/13</f>
        <v>13.903846153846153</v>
      </c>
      <c r="AD12" s="92">
        <f>IF(AC12&gt;=10,30,K12+R12+W12+AB12)</f>
        <v>30</v>
      </c>
    </row>
    <row r="13" spans="1:30" ht="18" customHeight="1">
      <c r="A13" s="98">
        <f>A12+1</f>
        <v>2</v>
      </c>
      <c r="B13" s="115" t="s">
        <v>64</v>
      </c>
      <c r="C13" s="104">
        <f>'التسويق الإلكتروني'!H12</f>
        <v>24.5</v>
      </c>
      <c r="D13" s="61">
        <f aca="true" t="shared" si="0" ref="D13:D30">IF(C13&gt;=20,6,0)</f>
        <v>6</v>
      </c>
      <c r="E13" s="62">
        <f>'إدراة جودة الخدمات المصرفية'!H12</f>
        <v>21</v>
      </c>
      <c r="F13" s="61">
        <f aca="true" t="shared" si="1" ref="F13:F30">IF(E13&gt;=20,6,0)</f>
        <v>6</v>
      </c>
      <c r="G13" s="62">
        <f>'التسويق الداخلي المصرفي'!H12</f>
        <v>24.25</v>
      </c>
      <c r="H13" s="61">
        <f aca="true" t="shared" si="2" ref="H13:H30">IF(G13&gt;=20,6,0)</f>
        <v>6</v>
      </c>
      <c r="I13" s="63">
        <f aca="true" t="shared" si="3" ref="I13:I30">(C13+E13+G13)</f>
        <v>69.75</v>
      </c>
      <c r="J13" s="63">
        <f aca="true" t="shared" si="4" ref="J13:J30">(I13/6)</f>
        <v>11.625</v>
      </c>
      <c r="K13" s="61">
        <f aca="true" t="shared" si="5" ref="K13:K30">IF(J13&gt;=10,18,D13+F13+H13)</f>
        <v>18</v>
      </c>
      <c r="L13" s="62">
        <f>'دراسات حالة في التسويق البنكي'!H12</f>
        <v>17.5</v>
      </c>
      <c r="M13" s="61">
        <f aca="true" t="shared" si="6" ref="M13:M30">IF(L13&gt;=20,5,0)</f>
        <v>0</v>
      </c>
      <c r="N13" s="62">
        <f>'منهجية البحث'!H12</f>
        <v>25.5</v>
      </c>
      <c r="O13" s="61">
        <f aca="true" t="shared" si="7" ref="O13:O30">IF(N13&gt;=20,4,0)</f>
        <v>4</v>
      </c>
      <c r="P13" s="64">
        <f aca="true" t="shared" si="8" ref="P13:P30">(L13+N13)</f>
        <v>43</v>
      </c>
      <c r="Q13" s="63">
        <f aca="true" t="shared" si="9" ref="Q13:Q30">(P13)/4</f>
        <v>10.75</v>
      </c>
      <c r="R13" s="61">
        <f aca="true" t="shared" si="10" ref="R13:R30">IF(Q13&gt;=10,9,M13+O13)</f>
        <v>9</v>
      </c>
      <c r="S13" s="62">
        <f>'إعلام آلي'!H12</f>
        <v>28.5</v>
      </c>
      <c r="T13" s="61">
        <f aca="true" t="shared" si="11" ref="T13:T29">IF(S13&gt;=20,2,0)</f>
        <v>2</v>
      </c>
      <c r="U13" s="64">
        <f aca="true" t="shared" si="12" ref="U13:U30">S13</f>
        <v>28.5</v>
      </c>
      <c r="V13" s="63">
        <f aca="true" t="shared" si="13" ref="V13:V30">(U13)/2</f>
        <v>14.25</v>
      </c>
      <c r="W13" s="61">
        <f aca="true" t="shared" si="14" ref="W13:W30">IF(V13&gt;=20,2,T13)</f>
        <v>2</v>
      </c>
      <c r="X13" s="62">
        <f>'لغة أجنبية'!H12</f>
        <v>13.5</v>
      </c>
      <c r="Y13" s="61">
        <f aca="true" t="shared" si="15" ref="Y13:Y30">IF(X13&gt;=10,1,0)</f>
        <v>1</v>
      </c>
      <c r="Z13" s="64">
        <f aca="true" t="shared" si="16" ref="Z13:Z30">X13</f>
        <v>13.5</v>
      </c>
      <c r="AA13" s="63">
        <f aca="true" t="shared" si="17" ref="AA13:AA30">(Z13)/1</f>
        <v>13.5</v>
      </c>
      <c r="AB13" s="61">
        <f aca="true" t="shared" si="18" ref="AB13:AB30">IF(AA13&gt;=10,1,Y13)</f>
        <v>1</v>
      </c>
      <c r="AC13" s="65">
        <f aca="true" t="shared" si="19" ref="AC13:AC29">(I13+P13+U13+Z13)/13</f>
        <v>11.903846153846153</v>
      </c>
      <c r="AD13" s="66">
        <f aca="true" t="shared" si="20" ref="AD13:AD30">IF(AC13&gt;=10,30,K13+R13+W13+AB13)</f>
        <v>30</v>
      </c>
    </row>
    <row r="14" spans="1:30" ht="18" customHeight="1">
      <c r="A14" s="99">
        <f aca="true" t="shared" si="21" ref="A14:A29">A13+1</f>
        <v>3</v>
      </c>
      <c r="B14" s="116" t="s">
        <v>65</v>
      </c>
      <c r="C14" s="104">
        <f>'التسويق الإلكتروني'!H13</f>
        <v>21</v>
      </c>
      <c r="D14" s="61">
        <f t="shared" si="0"/>
        <v>6</v>
      </c>
      <c r="E14" s="62">
        <f>'إدراة جودة الخدمات المصرفية'!H13</f>
        <v>24.5</v>
      </c>
      <c r="F14" s="61">
        <f t="shared" si="1"/>
        <v>6</v>
      </c>
      <c r="G14" s="62">
        <f>'التسويق الداخلي المصرفي'!H13</f>
        <v>25</v>
      </c>
      <c r="H14" s="61">
        <f t="shared" si="2"/>
        <v>6</v>
      </c>
      <c r="I14" s="63">
        <f t="shared" si="3"/>
        <v>70.5</v>
      </c>
      <c r="J14" s="63">
        <f t="shared" si="4"/>
        <v>11.75</v>
      </c>
      <c r="K14" s="61">
        <f t="shared" si="5"/>
        <v>18</v>
      </c>
      <c r="L14" s="62">
        <f>'دراسات حالة في التسويق البنكي'!H13</f>
        <v>26.75</v>
      </c>
      <c r="M14" s="61">
        <f t="shared" si="6"/>
        <v>5</v>
      </c>
      <c r="N14" s="62">
        <f>'منهجية البحث'!H13</f>
        <v>30</v>
      </c>
      <c r="O14" s="61">
        <f t="shared" si="7"/>
        <v>4</v>
      </c>
      <c r="P14" s="64">
        <f t="shared" si="8"/>
        <v>56.75</v>
      </c>
      <c r="Q14" s="63">
        <f t="shared" si="9"/>
        <v>14.1875</v>
      </c>
      <c r="R14" s="61">
        <f t="shared" si="10"/>
        <v>9</v>
      </c>
      <c r="S14" s="62">
        <f>'إعلام آلي'!H13</f>
        <v>31.5</v>
      </c>
      <c r="T14" s="61">
        <f t="shared" si="11"/>
        <v>2</v>
      </c>
      <c r="U14" s="64">
        <f t="shared" si="12"/>
        <v>31.5</v>
      </c>
      <c r="V14" s="63">
        <f t="shared" si="13"/>
        <v>15.75</v>
      </c>
      <c r="W14" s="61">
        <f t="shared" si="14"/>
        <v>2</v>
      </c>
      <c r="X14" s="62">
        <f>'لغة أجنبية'!H13</f>
        <v>16.25</v>
      </c>
      <c r="Y14" s="61">
        <f t="shared" si="15"/>
        <v>1</v>
      </c>
      <c r="Z14" s="64">
        <f t="shared" si="16"/>
        <v>16.25</v>
      </c>
      <c r="AA14" s="63">
        <f t="shared" si="17"/>
        <v>16.25</v>
      </c>
      <c r="AB14" s="61">
        <f t="shared" si="18"/>
        <v>1</v>
      </c>
      <c r="AC14" s="65">
        <f t="shared" si="19"/>
        <v>13.461538461538462</v>
      </c>
      <c r="AD14" s="66">
        <f t="shared" si="20"/>
        <v>30</v>
      </c>
    </row>
    <row r="15" spans="1:30" ht="18" customHeight="1">
      <c r="A15" s="100">
        <f t="shared" si="21"/>
        <v>4</v>
      </c>
      <c r="B15" s="116" t="s">
        <v>66</v>
      </c>
      <c r="C15" s="104">
        <f>'التسويق الإلكتروني'!H14</f>
        <v>19</v>
      </c>
      <c r="D15" s="61">
        <f t="shared" si="0"/>
        <v>0</v>
      </c>
      <c r="E15" s="62">
        <f>'إدراة جودة الخدمات المصرفية'!H14</f>
        <v>14.25</v>
      </c>
      <c r="F15" s="61">
        <f t="shared" si="1"/>
        <v>0</v>
      </c>
      <c r="G15" s="62">
        <f>'التسويق الداخلي المصرفي'!H14</f>
        <v>29</v>
      </c>
      <c r="H15" s="61">
        <f t="shared" si="2"/>
        <v>6</v>
      </c>
      <c r="I15" s="63">
        <f t="shared" si="3"/>
        <v>62.25</v>
      </c>
      <c r="J15" s="63">
        <f t="shared" si="4"/>
        <v>10.375</v>
      </c>
      <c r="K15" s="61">
        <f t="shared" si="5"/>
        <v>18</v>
      </c>
      <c r="L15" s="62">
        <f>'دراسات حالة في التسويق البنكي'!H14</f>
        <v>17</v>
      </c>
      <c r="M15" s="61">
        <f t="shared" si="6"/>
        <v>0</v>
      </c>
      <c r="N15" s="62">
        <f>'منهجية البحث'!H14</f>
        <v>24</v>
      </c>
      <c r="O15" s="61">
        <f t="shared" si="7"/>
        <v>4</v>
      </c>
      <c r="P15" s="64">
        <f t="shared" si="8"/>
        <v>41</v>
      </c>
      <c r="Q15" s="63">
        <f t="shared" si="9"/>
        <v>10.25</v>
      </c>
      <c r="R15" s="61">
        <f t="shared" si="10"/>
        <v>9</v>
      </c>
      <c r="S15" s="62">
        <f>'إعلام آلي'!H14</f>
        <v>25.5</v>
      </c>
      <c r="T15" s="61">
        <f t="shared" si="11"/>
        <v>2</v>
      </c>
      <c r="U15" s="64">
        <f t="shared" si="12"/>
        <v>25.5</v>
      </c>
      <c r="V15" s="63">
        <f t="shared" si="13"/>
        <v>12.75</v>
      </c>
      <c r="W15" s="61">
        <f t="shared" si="14"/>
        <v>2</v>
      </c>
      <c r="X15" s="62">
        <f>'لغة أجنبية'!H14</f>
        <v>13.5</v>
      </c>
      <c r="Y15" s="61">
        <f t="shared" si="15"/>
        <v>1</v>
      </c>
      <c r="Z15" s="64">
        <f t="shared" si="16"/>
        <v>13.5</v>
      </c>
      <c r="AA15" s="63">
        <f t="shared" si="17"/>
        <v>13.5</v>
      </c>
      <c r="AB15" s="61">
        <f t="shared" si="18"/>
        <v>1</v>
      </c>
      <c r="AC15" s="65">
        <f t="shared" si="19"/>
        <v>10.942307692307692</v>
      </c>
      <c r="AD15" s="66">
        <f t="shared" si="20"/>
        <v>30</v>
      </c>
    </row>
    <row r="16" spans="1:30" ht="18" customHeight="1">
      <c r="A16" s="101">
        <f t="shared" si="21"/>
        <v>5</v>
      </c>
      <c r="B16" s="115" t="s">
        <v>67</v>
      </c>
      <c r="C16" s="104">
        <f>'التسويق الإلكتروني'!H15</f>
        <v>24.5</v>
      </c>
      <c r="D16" s="61">
        <f t="shared" si="0"/>
        <v>6</v>
      </c>
      <c r="E16" s="62">
        <f>'إدراة جودة الخدمات المصرفية'!H15</f>
        <v>27</v>
      </c>
      <c r="F16" s="61">
        <f t="shared" si="1"/>
        <v>6</v>
      </c>
      <c r="G16" s="62">
        <f>'التسويق الداخلي المصرفي'!H15</f>
        <v>23.5</v>
      </c>
      <c r="H16" s="61">
        <f t="shared" si="2"/>
        <v>6</v>
      </c>
      <c r="I16" s="63">
        <f t="shared" si="3"/>
        <v>75</v>
      </c>
      <c r="J16" s="63">
        <f t="shared" si="4"/>
        <v>12.5</v>
      </c>
      <c r="K16" s="61">
        <f t="shared" si="5"/>
        <v>18</v>
      </c>
      <c r="L16" s="62">
        <f>'دراسات حالة في التسويق البنكي'!H15</f>
        <v>21.75</v>
      </c>
      <c r="M16" s="61">
        <f t="shared" si="6"/>
        <v>5</v>
      </c>
      <c r="N16" s="62">
        <f>'منهجية البحث'!H15</f>
        <v>22</v>
      </c>
      <c r="O16" s="61">
        <f t="shared" si="7"/>
        <v>4</v>
      </c>
      <c r="P16" s="64">
        <f t="shared" si="8"/>
        <v>43.75</v>
      </c>
      <c r="Q16" s="63">
        <f t="shared" si="9"/>
        <v>10.9375</v>
      </c>
      <c r="R16" s="61">
        <f t="shared" si="10"/>
        <v>9</v>
      </c>
      <c r="S16" s="62">
        <f>'إعلام آلي'!H15</f>
        <v>29</v>
      </c>
      <c r="T16" s="61">
        <f t="shared" si="11"/>
        <v>2</v>
      </c>
      <c r="U16" s="64">
        <f t="shared" si="12"/>
        <v>29</v>
      </c>
      <c r="V16" s="63">
        <f t="shared" si="13"/>
        <v>14.5</v>
      </c>
      <c r="W16" s="61">
        <f t="shared" si="14"/>
        <v>2</v>
      </c>
      <c r="X16" s="62">
        <f>'لغة أجنبية'!H15</f>
        <v>12</v>
      </c>
      <c r="Y16" s="61">
        <f t="shared" si="15"/>
        <v>1</v>
      </c>
      <c r="Z16" s="64">
        <f t="shared" si="16"/>
        <v>12</v>
      </c>
      <c r="AA16" s="63">
        <f t="shared" si="17"/>
        <v>12</v>
      </c>
      <c r="AB16" s="61">
        <f t="shared" si="18"/>
        <v>1</v>
      </c>
      <c r="AC16" s="65">
        <f t="shared" si="19"/>
        <v>12.288461538461538</v>
      </c>
      <c r="AD16" s="66">
        <f t="shared" si="20"/>
        <v>30</v>
      </c>
    </row>
    <row r="17" spans="1:30" ht="18" customHeight="1">
      <c r="A17" s="98">
        <f t="shared" si="21"/>
        <v>6</v>
      </c>
      <c r="B17" s="116" t="s">
        <v>68</v>
      </c>
      <c r="C17" s="104">
        <f>'التسويق الإلكتروني'!H16</f>
        <v>15.5</v>
      </c>
      <c r="D17" s="61">
        <f t="shared" si="0"/>
        <v>0</v>
      </c>
      <c r="E17" s="119" t="e">
        <f>'إدراة جودة الخدمات المصرفية'!H16</f>
        <v>#VALUE!</v>
      </c>
      <c r="F17" s="120" t="e">
        <f t="shared" si="1"/>
        <v>#VALUE!</v>
      </c>
      <c r="G17" s="62">
        <f>'التسويق الداخلي المصرفي'!H16</f>
        <v>20</v>
      </c>
      <c r="H17" s="61">
        <f t="shared" si="2"/>
        <v>6</v>
      </c>
      <c r="I17" s="121" t="e">
        <f t="shared" si="3"/>
        <v>#VALUE!</v>
      </c>
      <c r="J17" s="121" t="e">
        <f t="shared" si="4"/>
        <v>#VALUE!</v>
      </c>
      <c r="K17" s="120" t="e">
        <f t="shared" si="5"/>
        <v>#VALUE!</v>
      </c>
      <c r="L17" s="62">
        <f>'دراسات حالة في التسويق البنكي'!H16</f>
        <v>12.25</v>
      </c>
      <c r="M17" s="61">
        <f t="shared" si="6"/>
        <v>0</v>
      </c>
      <c r="N17" s="62">
        <f>'منهجية البحث'!H16</f>
        <v>23.5</v>
      </c>
      <c r="O17" s="61">
        <f t="shared" si="7"/>
        <v>4</v>
      </c>
      <c r="P17" s="64">
        <f t="shared" si="8"/>
        <v>35.75</v>
      </c>
      <c r="Q17" s="63">
        <f t="shared" si="9"/>
        <v>8.9375</v>
      </c>
      <c r="R17" s="61">
        <f t="shared" si="10"/>
        <v>4</v>
      </c>
      <c r="S17" s="62">
        <f>'إعلام آلي'!H16</f>
        <v>23.5</v>
      </c>
      <c r="T17" s="61">
        <f t="shared" si="11"/>
        <v>2</v>
      </c>
      <c r="U17" s="64">
        <f t="shared" si="12"/>
        <v>23.5</v>
      </c>
      <c r="V17" s="63">
        <f t="shared" si="13"/>
        <v>11.75</v>
      </c>
      <c r="W17" s="61">
        <f t="shared" si="14"/>
        <v>2</v>
      </c>
      <c r="X17" s="62">
        <f>'لغة أجنبية'!H16</f>
        <v>8.5</v>
      </c>
      <c r="Y17" s="61">
        <f t="shared" si="15"/>
        <v>0</v>
      </c>
      <c r="Z17" s="64">
        <f t="shared" si="16"/>
        <v>8.5</v>
      </c>
      <c r="AA17" s="63">
        <f t="shared" si="17"/>
        <v>8.5</v>
      </c>
      <c r="AB17" s="61">
        <f t="shared" si="18"/>
        <v>0</v>
      </c>
      <c r="AC17" s="126" t="e">
        <f t="shared" si="19"/>
        <v>#VALUE!</v>
      </c>
      <c r="AD17" s="127" t="e">
        <f t="shared" si="20"/>
        <v>#VALUE!</v>
      </c>
    </row>
    <row r="18" spans="1:30" ht="18" customHeight="1">
      <c r="A18" s="100">
        <f t="shared" si="21"/>
        <v>7</v>
      </c>
      <c r="B18" s="116" t="s">
        <v>69</v>
      </c>
      <c r="C18" s="104">
        <f>'التسويق الإلكتروني'!H17</f>
        <v>25.5</v>
      </c>
      <c r="D18" s="61">
        <f t="shared" si="0"/>
        <v>6</v>
      </c>
      <c r="E18" s="62">
        <f>'إدراة جودة الخدمات المصرفية'!H17</f>
        <v>24.75</v>
      </c>
      <c r="F18" s="61">
        <f t="shared" si="1"/>
        <v>6</v>
      </c>
      <c r="G18" s="62">
        <f>'التسويق الداخلي المصرفي'!H17</f>
        <v>25</v>
      </c>
      <c r="H18" s="61">
        <f t="shared" si="2"/>
        <v>6</v>
      </c>
      <c r="I18" s="63">
        <f t="shared" si="3"/>
        <v>75.25</v>
      </c>
      <c r="J18" s="63">
        <f t="shared" si="4"/>
        <v>12.541666666666666</v>
      </c>
      <c r="K18" s="61">
        <f t="shared" si="5"/>
        <v>18</v>
      </c>
      <c r="L18" s="62">
        <f>'دراسات حالة في التسويق البنكي'!H17</f>
        <v>23.25</v>
      </c>
      <c r="M18" s="61">
        <f t="shared" si="6"/>
        <v>5</v>
      </c>
      <c r="N18" s="62">
        <f>'منهجية البحث'!H17</f>
        <v>25</v>
      </c>
      <c r="O18" s="61">
        <f t="shared" si="7"/>
        <v>4</v>
      </c>
      <c r="P18" s="64">
        <f t="shared" si="8"/>
        <v>48.25</v>
      </c>
      <c r="Q18" s="63">
        <f t="shared" si="9"/>
        <v>12.0625</v>
      </c>
      <c r="R18" s="61">
        <f t="shared" si="10"/>
        <v>9</v>
      </c>
      <c r="S18" s="62">
        <f>'إعلام آلي'!H17</f>
        <v>27</v>
      </c>
      <c r="T18" s="61">
        <f t="shared" si="11"/>
        <v>2</v>
      </c>
      <c r="U18" s="64">
        <f t="shared" si="12"/>
        <v>27</v>
      </c>
      <c r="V18" s="63">
        <f t="shared" si="13"/>
        <v>13.5</v>
      </c>
      <c r="W18" s="61">
        <f t="shared" si="14"/>
        <v>2</v>
      </c>
      <c r="X18" s="62">
        <f>'لغة أجنبية'!H17</f>
        <v>12.25</v>
      </c>
      <c r="Y18" s="61">
        <f t="shared" si="15"/>
        <v>1</v>
      </c>
      <c r="Z18" s="64">
        <f t="shared" si="16"/>
        <v>12.25</v>
      </c>
      <c r="AA18" s="63">
        <f t="shared" si="17"/>
        <v>12.25</v>
      </c>
      <c r="AB18" s="61">
        <f t="shared" si="18"/>
        <v>1</v>
      </c>
      <c r="AC18" s="65">
        <f t="shared" si="19"/>
        <v>12.51923076923077</v>
      </c>
      <c r="AD18" s="66">
        <f t="shared" si="20"/>
        <v>30</v>
      </c>
    </row>
    <row r="19" spans="1:30" ht="18" customHeight="1">
      <c r="A19" s="101">
        <f t="shared" si="21"/>
        <v>8</v>
      </c>
      <c r="B19" s="115" t="s">
        <v>70</v>
      </c>
      <c r="C19" s="104">
        <f>'التسويق الإلكتروني'!H18</f>
        <v>26</v>
      </c>
      <c r="D19" s="61">
        <f t="shared" si="0"/>
        <v>6</v>
      </c>
      <c r="E19" s="62">
        <f>'إدراة جودة الخدمات المصرفية'!H18</f>
        <v>25</v>
      </c>
      <c r="F19" s="61">
        <f t="shared" si="1"/>
        <v>6</v>
      </c>
      <c r="G19" s="62">
        <f>'التسويق الداخلي المصرفي'!H18</f>
        <v>28.5</v>
      </c>
      <c r="H19" s="61">
        <f t="shared" si="2"/>
        <v>6</v>
      </c>
      <c r="I19" s="63">
        <f t="shared" si="3"/>
        <v>79.5</v>
      </c>
      <c r="J19" s="63">
        <f t="shared" si="4"/>
        <v>13.25</v>
      </c>
      <c r="K19" s="61">
        <f t="shared" si="5"/>
        <v>18</v>
      </c>
      <c r="L19" s="62">
        <f>'دراسات حالة في التسويق البنكي'!H18</f>
        <v>23</v>
      </c>
      <c r="M19" s="61">
        <f t="shared" si="6"/>
        <v>5</v>
      </c>
      <c r="N19" s="62">
        <f>'منهجية البحث'!H18</f>
        <v>30</v>
      </c>
      <c r="O19" s="61">
        <f t="shared" si="7"/>
        <v>4</v>
      </c>
      <c r="P19" s="64">
        <f t="shared" si="8"/>
        <v>53</v>
      </c>
      <c r="Q19" s="63">
        <f t="shared" si="9"/>
        <v>13.25</v>
      </c>
      <c r="R19" s="61">
        <f t="shared" si="10"/>
        <v>9</v>
      </c>
      <c r="S19" s="62">
        <f>'إعلام آلي'!H18</f>
        <v>26.5</v>
      </c>
      <c r="T19" s="61">
        <f t="shared" si="11"/>
        <v>2</v>
      </c>
      <c r="U19" s="64">
        <f t="shared" si="12"/>
        <v>26.5</v>
      </c>
      <c r="V19" s="63">
        <f t="shared" si="13"/>
        <v>13.25</v>
      </c>
      <c r="W19" s="61">
        <f t="shared" si="14"/>
        <v>2</v>
      </c>
      <c r="X19" s="62">
        <f>'لغة أجنبية'!H18</f>
        <v>14.75</v>
      </c>
      <c r="Y19" s="61">
        <f t="shared" si="15"/>
        <v>1</v>
      </c>
      <c r="Z19" s="64">
        <f t="shared" si="16"/>
        <v>14.75</v>
      </c>
      <c r="AA19" s="63">
        <f t="shared" si="17"/>
        <v>14.75</v>
      </c>
      <c r="AB19" s="61">
        <f t="shared" si="18"/>
        <v>1</v>
      </c>
      <c r="AC19" s="65">
        <f t="shared" si="19"/>
        <v>13.365384615384615</v>
      </c>
      <c r="AD19" s="66">
        <f t="shared" si="20"/>
        <v>30</v>
      </c>
    </row>
    <row r="20" spans="1:30" ht="18" customHeight="1">
      <c r="A20" s="101">
        <f t="shared" si="21"/>
        <v>9</v>
      </c>
      <c r="B20" s="117" t="s">
        <v>71</v>
      </c>
      <c r="C20" s="104">
        <f>'التسويق الإلكتروني'!H19</f>
        <v>22</v>
      </c>
      <c r="D20" s="61">
        <f t="shared" si="0"/>
        <v>6</v>
      </c>
      <c r="E20" s="62">
        <f>'إدراة جودة الخدمات المصرفية'!H19</f>
        <v>12.5</v>
      </c>
      <c r="F20" s="61">
        <f t="shared" si="1"/>
        <v>0</v>
      </c>
      <c r="G20" s="62">
        <f>'التسويق الداخلي المصرفي'!H19</f>
        <v>29</v>
      </c>
      <c r="H20" s="61">
        <f t="shared" si="2"/>
        <v>6</v>
      </c>
      <c r="I20" s="63">
        <f t="shared" si="3"/>
        <v>63.5</v>
      </c>
      <c r="J20" s="63">
        <f t="shared" si="4"/>
        <v>10.583333333333334</v>
      </c>
      <c r="K20" s="61">
        <f t="shared" si="5"/>
        <v>18</v>
      </c>
      <c r="L20" s="62">
        <f>'دراسات حالة في التسويق البنكي'!H19</f>
        <v>17.5</v>
      </c>
      <c r="M20" s="61">
        <f t="shared" si="6"/>
        <v>0</v>
      </c>
      <c r="N20" s="62">
        <f>'منهجية البحث'!H19</f>
        <v>26</v>
      </c>
      <c r="O20" s="61">
        <f t="shared" si="7"/>
        <v>4</v>
      </c>
      <c r="P20" s="64">
        <f t="shared" si="8"/>
        <v>43.5</v>
      </c>
      <c r="Q20" s="63">
        <f t="shared" si="9"/>
        <v>10.875</v>
      </c>
      <c r="R20" s="61">
        <f t="shared" si="10"/>
        <v>9</v>
      </c>
      <c r="S20" s="62">
        <f>'إعلام آلي'!H19</f>
        <v>20.5</v>
      </c>
      <c r="T20" s="61">
        <f t="shared" si="11"/>
        <v>2</v>
      </c>
      <c r="U20" s="64">
        <f t="shared" si="12"/>
        <v>20.5</v>
      </c>
      <c r="V20" s="63">
        <f t="shared" si="13"/>
        <v>10.25</v>
      </c>
      <c r="W20" s="61">
        <f t="shared" si="14"/>
        <v>2</v>
      </c>
      <c r="X20" s="62">
        <f>'لغة أجنبية'!H19</f>
        <v>16.25</v>
      </c>
      <c r="Y20" s="61">
        <f t="shared" si="15"/>
        <v>1</v>
      </c>
      <c r="Z20" s="64">
        <f t="shared" si="16"/>
        <v>16.25</v>
      </c>
      <c r="AA20" s="63">
        <f t="shared" si="17"/>
        <v>16.25</v>
      </c>
      <c r="AB20" s="61">
        <f t="shared" si="18"/>
        <v>1</v>
      </c>
      <c r="AC20" s="65">
        <f t="shared" si="19"/>
        <v>11.057692307692308</v>
      </c>
      <c r="AD20" s="66">
        <f t="shared" si="20"/>
        <v>30</v>
      </c>
    </row>
    <row r="21" spans="1:30" ht="18" customHeight="1">
      <c r="A21" s="101">
        <f t="shared" si="21"/>
        <v>10</v>
      </c>
      <c r="B21" s="116" t="s">
        <v>72</v>
      </c>
      <c r="C21" s="104">
        <f>'التسويق الإلكتروني'!H20</f>
        <v>16.3</v>
      </c>
      <c r="D21" s="61">
        <f t="shared" si="0"/>
        <v>0</v>
      </c>
      <c r="E21" s="62">
        <f>'إدراة جودة الخدمات المصرفية'!H20</f>
        <v>17</v>
      </c>
      <c r="F21" s="61">
        <f t="shared" si="1"/>
        <v>0</v>
      </c>
      <c r="G21" s="62">
        <f>'التسويق الداخلي المصرفي'!H20</f>
        <v>26</v>
      </c>
      <c r="H21" s="61">
        <f t="shared" si="2"/>
        <v>6</v>
      </c>
      <c r="I21" s="63">
        <f t="shared" si="3"/>
        <v>59.3</v>
      </c>
      <c r="J21" s="63">
        <f t="shared" si="4"/>
        <v>9.883333333333333</v>
      </c>
      <c r="K21" s="61">
        <f t="shared" si="5"/>
        <v>6</v>
      </c>
      <c r="L21" s="62">
        <f>'دراسات حالة في التسويق البنكي'!H20</f>
        <v>16</v>
      </c>
      <c r="M21" s="61">
        <f t="shared" si="6"/>
        <v>0</v>
      </c>
      <c r="N21" s="62">
        <f>'منهجية البحث'!H20</f>
        <v>22</v>
      </c>
      <c r="O21" s="61">
        <f t="shared" si="7"/>
        <v>4</v>
      </c>
      <c r="P21" s="64">
        <f t="shared" si="8"/>
        <v>38</v>
      </c>
      <c r="Q21" s="63">
        <f t="shared" si="9"/>
        <v>9.5</v>
      </c>
      <c r="R21" s="61">
        <f t="shared" si="10"/>
        <v>4</v>
      </c>
      <c r="S21" s="62">
        <f>'إعلام آلي'!H20</f>
        <v>25.5</v>
      </c>
      <c r="T21" s="61">
        <f t="shared" si="11"/>
        <v>2</v>
      </c>
      <c r="U21" s="64">
        <f t="shared" si="12"/>
        <v>25.5</v>
      </c>
      <c r="V21" s="63">
        <f t="shared" si="13"/>
        <v>12.75</v>
      </c>
      <c r="W21" s="61">
        <f t="shared" si="14"/>
        <v>2</v>
      </c>
      <c r="X21" s="62">
        <f>'لغة أجنبية'!H20</f>
        <v>9.5</v>
      </c>
      <c r="Y21" s="61">
        <f t="shared" si="15"/>
        <v>0</v>
      </c>
      <c r="Z21" s="64">
        <f t="shared" si="16"/>
        <v>9.5</v>
      </c>
      <c r="AA21" s="63">
        <f t="shared" si="17"/>
        <v>9.5</v>
      </c>
      <c r="AB21" s="61">
        <f t="shared" si="18"/>
        <v>0</v>
      </c>
      <c r="AC21" s="65">
        <f t="shared" si="19"/>
        <v>10.176923076923078</v>
      </c>
      <c r="AD21" s="66">
        <f t="shared" si="20"/>
        <v>30</v>
      </c>
    </row>
    <row r="22" spans="1:30" ht="18" customHeight="1">
      <c r="A22" s="101">
        <f t="shared" si="21"/>
        <v>11</v>
      </c>
      <c r="B22" s="115" t="s">
        <v>73</v>
      </c>
      <c r="C22" s="104">
        <f>'التسويق الإلكتروني'!H21</f>
        <v>14.5</v>
      </c>
      <c r="D22" s="61">
        <f t="shared" si="0"/>
        <v>0</v>
      </c>
      <c r="E22" s="62">
        <f>'إدراة جودة الخدمات المصرفية'!H21</f>
        <v>12</v>
      </c>
      <c r="F22" s="61">
        <f t="shared" si="1"/>
        <v>0</v>
      </c>
      <c r="G22" s="62">
        <f>'التسويق الداخلي المصرفي'!H21</f>
        <v>12.75</v>
      </c>
      <c r="H22" s="61">
        <f t="shared" si="2"/>
        <v>0</v>
      </c>
      <c r="I22" s="63">
        <f t="shared" si="3"/>
        <v>39.25</v>
      </c>
      <c r="J22" s="63">
        <f t="shared" si="4"/>
        <v>6.541666666666667</v>
      </c>
      <c r="K22" s="61">
        <f t="shared" si="5"/>
        <v>0</v>
      </c>
      <c r="L22" s="62">
        <f>'دراسات حالة في التسويق البنكي'!H21</f>
        <v>14.75</v>
      </c>
      <c r="M22" s="61">
        <f t="shared" si="6"/>
        <v>0</v>
      </c>
      <c r="N22" s="62">
        <f>'منهجية البحث'!H21</f>
        <v>26</v>
      </c>
      <c r="O22" s="61">
        <f t="shared" si="7"/>
        <v>4</v>
      </c>
      <c r="P22" s="64">
        <f t="shared" si="8"/>
        <v>40.75</v>
      </c>
      <c r="Q22" s="63">
        <f t="shared" si="9"/>
        <v>10.1875</v>
      </c>
      <c r="R22" s="61">
        <f t="shared" si="10"/>
        <v>9</v>
      </c>
      <c r="S22" s="62">
        <f>'إعلام آلي'!H21</f>
        <v>24.5</v>
      </c>
      <c r="T22" s="61">
        <f t="shared" si="11"/>
        <v>2</v>
      </c>
      <c r="U22" s="64">
        <f t="shared" si="12"/>
        <v>24.5</v>
      </c>
      <c r="V22" s="63">
        <f t="shared" si="13"/>
        <v>12.25</v>
      </c>
      <c r="W22" s="61">
        <f t="shared" si="14"/>
        <v>2</v>
      </c>
      <c r="X22" s="62">
        <f>'لغة أجنبية'!H21</f>
        <v>8.75</v>
      </c>
      <c r="Y22" s="61">
        <f t="shared" si="15"/>
        <v>0</v>
      </c>
      <c r="Z22" s="64">
        <f t="shared" si="16"/>
        <v>8.75</v>
      </c>
      <c r="AA22" s="63">
        <f t="shared" si="17"/>
        <v>8.75</v>
      </c>
      <c r="AB22" s="61">
        <f t="shared" si="18"/>
        <v>0</v>
      </c>
      <c r="AC22" s="65">
        <f t="shared" si="19"/>
        <v>8.711538461538462</v>
      </c>
      <c r="AD22" s="66">
        <f t="shared" si="20"/>
        <v>11</v>
      </c>
    </row>
    <row r="23" spans="1:30" ht="18" customHeight="1">
      <c r="A23" s="101">
        <f t="shared" si="21"/>
        <v>12</v>
      </c>
      <c r="B23" s="116" t="s">
        <v>74</v>
      </c>
      <c r="C23" s="104">
        <f>'التسويق الإلكتروني'!H22</f>
        <v>26.5</v>
      </c>
      <c r="D23" s="61">
        <f t="shared" si="0"/>
        <v>6</v>
      </c>
      <c r="E23" s="62">
        <f>'إدراة جودة الخدمات المصرفية'!H22</f>
        <v>19</v>
      </c>
      <c r="F23" s="61">
        <f t="shared" si="1"/>
        <v>0</v>
      </c>
      <c r="G23" s="62">
        <f>'التسويق الداخلي المصرفي'!H22</f>
        <v>31.25</v>
      </c>
      <c r="H23" s="61">
        <f t="shared" si="2"/>
        <v>6</v>
      </c>
      <c r="I23" s="63">
        <f t="shared" si="3"/>
        <v>76.75</v>
      </c>
      <c r="J23" s="63">
        <f t="shared" si="4"/>
        <v>12.791666666666666</v>
      </c>
      <c r="K23" s="61">
        <f t="shared" si="5"/>
        <v>18</v>
      </c>
      <c r="L23" s="62">
        <f>'دراسات حالة في التسويق البنكي'!H22</f>
        <v>23.5</v>
      </c>
      <c r="M23" s="61">
        <f t="shared" si="6"/>
        <v>5</v>
      </c>
      <c r="N23" s="62">
        <f>'منهجية البحث'!H22</f>
        <v>21.5</v>
      </c>
      <c r="O23" s="61">
        <f t="shared" si="7"/>
        <v>4</v>
      </c>
      <c r="P23" s="64">
        <f t="shared" si="8"/>
        <v>45</v>
      </c>
      <c r="Q23" s="63">
        <f t="shared" si="9"/>
        <v>11.25</v>
      </c>
      <c r="R23" s="61">
        <f t="shared" si="10"/>
        <v>9</v>
      </c>
      <c r="S23" s="62">
        <f>'إعلام آلي'!H22</f>
        <v>28</v>
      </c>
      <c r="T23" s="61">
        <f t="shared" si="11"/>
        <v>2</v>
      </c>
      <c r="U23" s="64">
        <f t="shared" si="12"/>
        <v>28</v>
      </c>
      <c r="V23" s="63">
        <f t="shared" si="13"/>
        <v>14</v>
      </c>
      <c r="W23" s="61">
        <f t="shared" si="14"/>
        <v>2</v>
      </c>
      <c r="X23" s="62">
        <f>'لغة أجنبية'!H22</f>
        <v>12</v>
      </c>
      <c r="Y23" s="61">
        <f t="shared" si="15"/>
        <v>1</v>
      </c>
      <c r="Z23" s="64">
        <f t="shared" si="16"/>
        <v>12</v>
      </c>
      <c r="AA23" s="63">
        <f t="shared" si="17"/>
        <v>12</v>
      </c>
      <c r="AB23" s="61">
        <f t="shared" si="18"/>
        <v>1</v>
      </c>
      <c r="AC23" s="65">
        <f t="shared" si="19"/>
        <v>12.442307692307692</v>
      </c>
      <c r="AD23" s="66">
        <f t="shared" si="20"/>
        <v>30</v>
      </c>
    </row>
    <row r="24" spans="1:30" s="32" customFormat="1" ht="18" customHeight="1">
      <c r="A24" s="101">
        <f t="shared" si="21"/>
        <v>13</v>
      </c>
      <c r="B24" s="115" t="s">
        <v>75</v>
      </c>
      <c r="C24" s="104">
        <f>'التسويق الإلكتروني'!H23</f>
        <v>25.5</v>
      </c>
      <c r="D24" s="61">
        <f t="shared" si="0"/>
        <v>6</v>
      </c>
      <c r="E24" s="62">
        <f>'إدراة جودة الخدمات المصرفية'!H23</f>
        <v>23</v>
      </c>
      <c r="F24" s="61">
        <f t="shared" si="1"/>
        <v>6</v>
      </c>
      <c r="G24" s="62">
        <f>'التسويق الداخلي المصرفي'!H23</f>
        <v>34</v>
      </c>
      <c r="H24" s="61">
        <f t="shared" si="2"/>
        <v>6</v>
      </c>
      <c r="I24" s="63">
        <f t="shared" si="3"/>
        <v>82.5</v>
      </c>
      <c r="J24" s="63">
        <f t="shared" si="4"/>
        <v>13.75</v>
      </c>
      <c r="K24" s="61">
        <f t="shared" si="5"/>
        <v>18</v>
      </c>
      <c r="L24" s="62">
        <f>'دراسات حالة في التسويق البنكي'!H23</f>
        <v>23.25</v>
      </c>
      <c r="M24" s="61">
        <f t="shared" si="6"/>
        <v>5</v>
      </c>
      <c r="N24" s="62">
        <f>'منهجية البحث'!H23</f>
        <v>30</v>
      </c>
      <c r="O24" s="61">
        <f t="shared" si="7"/>
        <v>4</v>
      </c>
      <c r="P24" s="64">
        <f t="shared" si="8"/>
        <v>53.25</v>
      </c>
      <c r="Q24" s="63">
        <f t="shared" si="9"/>
        <v>13.3125</v>
      </c>
      <c r="R24" s="61">
        <f t="shared" si="10"/>
        <v>9</v>
      </c>
      <c r="S24" s="62">
        <f>'إعلام آلي'!H23</f>
        <v>29</v>
      </c>
      <c r="T24" s="61">
        <f t="shared" si="11"/>
        <v>2</v>
      </c>
      <c r="U24" s="64">
        <f t="shared" si="12"/>
        <v>29</v>
      </c>
      <c r="V24" s="63">
        <f t="shared" si="13"/>
        <v>14.5</v>
      </c>
      <c r="W24" s="61">
        <f t="shared" si="14"/>
        <v>2</v>
      </c>
      <c r="X24" s="62">
        <f>'لغة أجنبية'!H23</f>
        <v>14</v>
      </c>
      <c r="Y24" s="61">
        <f t="shared" si="15"/>
        <v>1</v>
      </c>
      <c r="Z24" s="64">
        <f t="shared" si="16"/>
        <v>14</v>
      </c>
      <c r="AA24" s="63">
        <f t="shared" si="17"/>
        <v>14</v>
      </c>
      <c r="AB24" s="61">
        <f t="shared" si="18"/>
        <v>1</v>
      </c>
      <c r="AC24" s="65">
        <f t="shared" si="19"/>
        <v>13.75</v>
      </c>
      <c r="AD24" s="66">
        <f t="shared" si="20"/>
        <v>30</v>
      </c>
    </row>
    <row r="25" spans="1:30" ht="18" customHeight="1">
      <c r="A25" s="101">
        <f t="shared" si="21"/>
        <v>14</v>
      </c>
      <c r="B25" s="115" t="s">
        <v>76</v>
      </c>
      <c r="C25" s="104">
        <f>'التسويق الإلكتروني'!H24</f>
        <v>16.5</v>
      </c>
      <c r="D25" s="61">
        <f t="shared" si="0"/>
        <v>0</v>
      </c>
      <c r="E25" s="62">
        <f>'إدراة جودة الخدمات المصرفية'!H24</f>
        <v>11.5</v>
      </c>
      <c r="F25" s="61">
        <f t="shared" si="1"/>
        <v>0</v>
      </c>
      <c r="G25" s="62">
        <f>'التسويق الداخلي المصرفي'!H24</f>
        <v>12.25</v>
      </c>
      <c r="H25" s="61">
        <f t="shared" si="2"/>
        <v>0</v>
      </c>
      <c r="I25" s="63">
        <f t="shared" si="3"/>
        <v>40.25</v>
      </c>
      <c r="J25" s="63">
        <f t="shared" si="4"/>
        <v>6.708333333333333</v>
      </c>
      <c r="K25" s="61">
        <f t="shared" si="5"/>
        <v>0</v>
      </c>
      <c r="L25" s="62">
        <f>'دراسات حالة في التسويق البنكي'!H24</f>
        <v>17.25</v>
      </c>
      <c r="M25" s="61">
        <f t="shared" si="6"/>
        <v>0</v>
      </c>
      <c r="N25" s="62">
        <f>'منهجية البحث'!H24</f>
        <v>23</v>
      </c>
      <c r="O25" s="61">
        <f t="shared" si="7"/>
        <v>4</v>
      </c>
      <c r="P25" s="64">
        <f t="shared" si="8"/>
        <v>40.25</v>
      </c>
      <c r="Q25" s="63">
        <f t="shared" si="9"/>
        <v>10.0625</v>
      </c>
      <c r="R25" s="61">
        <f t="shared" si="10"/>
        <v>9</v>
      </c>
      <c r="S25" s="62">
        <f>'إعلام آلي'!H24</f>
        <v>25</v>
      </c>
      <c r="T25" s="61">
        <f t="shared" si="11"/>
        <v>2</v>
      </c>
      <c r="U25" s="64">
        <f t="shared" si="12"/>
        <v>25</v>
      </c>
      <c r="V25" s="63">
        <f t="shared" si="13"/>
        <v>12.5</v>
      </c>
      <c r="W25" s="61">
        <f t="shared" si="14"/>
        <v>2</v>
      </c>
      <c r="X25" s="62">
        <f>'لغة أجنبية'!H24</f>
        <v>10.5</v>
      </c>
      <c r="Y25" s="61">
        <f t="shared" si="15"/>
        <v>1</v>
      </c>
      <c r="Z25" s="64">
        <f t="shared" si="16"/>
        <v>10.5</v>
      </c>
      <c r="AA25" s="63">
        <f t="shared" si="17"/>
        <v>10.5</v>
      </c>
      <c r="AB25" s="61">
        <f t="shared" si="18"/>
        <v>1</v>
      </c>
      <c r="AC25" s="65">
        <f t="shared" si="19"/>
        <v>8.923076923076923</v>
      </c>
      <c r="AD25" s="66">
        <f t="shared" si="20"/>
        <v>12</v>
      </c>
    </row>
    <row r="26" spans="1:30" s="32" customFormat="1" ht="18" customHeight="1">
      <c r="A26" s="101">
        <f t="shared" si="21"/>
        <v>15</v>
      </c>
      <c r="B26" s="115" t="s">
        <v>77</v>
      </c>
      <c r="C26" s="104">
        <f>'التسويق الإلكتروني'!H25</f>
        <v>18.8</v>
      </c>
      <c r="D26" s="61">
        <f t="shared" si="0"/>
        <v>0</v>
      </c>
      <c r="E26" s="62">
        <f>'إدراة جودة الخدمات المصرفية'!H25</f>
        <v>11.5</v>
      </c>
      <c r="F26" s="61">
        <f t="shared" si="1"/>
        <v>0</v>
      </c>
      <c r="G26" s="62">
        <f>'التسويق الداخلي المصرفي'!H25</f>
        <v>25</v>
      </c>
      <c r="H26" s="61">
        <f t="shared" si="2"/>
        <v>6</v>
      </c>
      <c r="I26" s="63">
        <f t="shared" si="3"/>
        <v>55.3</v>
      </c>
      <c r="J26" s="63">
        <f t="shared" si="4"/>
        <v>9.216666666666667</v>
      </c>
      <c r="K26" s="61">
        <f t="shared" si="5"/>
        <v>6</v>
      </c>
      <c r="L26" s="62">
        <f>'دراسات حالة في التسويق البنكي'!H25</f>
        <v>16.75</v>
      </c>
      <c r="M26" s="61">
        <f t="shared" si="6"/>
        <v>0</v>
      </c>
      <c r="N26" s="62">
        <f>'منهجية البحث'!H25</f>
        <v>23</v>
      </c>
      <c r="O26" s="61">
        <f t="shared" si="7"/>
        <v>4</v>
      </c>
      <c r="P26" s="64">
        <f t="shared" si="8"/>
        <v>39.75</v>
      </c>
      <c r="Q26" s="63">
        <f t="shared" si="9"/>
        <v>9.9375</v>
      </c>
      <c r="R26" s="61">
        <f t="shared" si="10"/>
        <v>4</v>
      </c>
      <c r="S26" s="62">
        <f>'إعلام آلي'!H25</f>
        <v>25.5</v>
      </c>
      <c r="T26" s="61">
        <f t="shared" si="11"/>
        <v>2</v>
      </c>
      <c r="U26" s="64">
        <f t="shared" si="12"/>
        <v>25.5</v>
      </c>
      <c r="V26" s="63">
        <f t="shared" si="13"/>
        <v>12.75</v>
      </c>
      <c r="W26" s="61">
        <f t="shared" si="14"/>
        <v>2</v>
      </c>
      <c r="X26" s="62">
        <f>'لغة أجنبية'!H25</f>
        <v>11.25</v>
      </c>
      <c r="Y26" s="61">
        <f t="shared" si="15"/>
        <v>1</v>
      </c>
      <c r="Z26" s="64">
        <f t="shared" si="16"/>
        <v>11.25</v>
      </c>
      <c r="AA26" s="63">
        <f t="shared" si="17"/>
        <v>11.25</v>
      </c>
      <c r="AB26" s="61">
        <f t="shared" si="18"/>
        <v>1</v>
      </c>
      <c r="AC26" s="65">
        <f t="shared" si="19"/>
        <v>10.13846153846154</v>
      </c>
      <c r="AD26" s="66">
        <f t="shared" si="20"/>
        <v>30</v>
      </c>
    </row>
    <row r="27" spans="1:88" ht="18" customHeight="1">
      <c r="A27" s="101">
        <f t="shared" si="21"/>
        <v>16</v>
      </c>
      <c r="B27" s="115" t="s">
        <v>78</v>
      </c>
      <c r="C27" s="104">
        <f>'التسويق الإلكتروني'!H26</f>
        <v>17.8</v>
      </c>
      <c r="D27" s="61">
        <f t="shared" si="0"/>
        <v>0</v>
      </c>
      <c r="E27" s="62">
        <f>'إدراة جودة الخدمات المصرفية'!H26</f>
        <v>16</v>
      </c>
      <c r="F27" s="61">
        <f t="shared" si="1"/>
        <v>0</v>
      </c>
      <c r="G27" s="62">
        <f>'التسويق الداخلي المصرفي'!H26</f>
        <v>25</v>
      </c>
      <c r="H27" s="61">
        <f t="shared" si="2"/>
        <v>6</v>
      </c>
      <c r="I27" s="63">
        <f t="shared" si="3"/>
        <v>58.8</v>
      </c>
      <c r="J27" s="63">
        <f t="shared" si="4"/>
        <v>9.799999999999999</v>
      </c>
      <c r="K27" s="61">
        <f t="shared" si="5"/>
        <v>6</v>
      </c>
      <c r="L27" s="62">
        <f>'دراسات حالة في التسويق البنكي'!H26</f>
        <v>18.75</v>
      </c>
      <c r="M27" s="61">
        <f t="shared" si="6"/>
        <v>0</v>
      </c>
      <c r="N27" s="62">
        <f>'منهجية البحث'!H26</f>
        <v>26</v>
      </c>
      <c r="O27" s="61">
        <f t="shared" si="7"/>
        <v>4</v>
      </c>
      <c r="P27" s="64">
        <f t="shared" si="8"/>
        <v>44.75</v>
      </c>
      <c r="Q27" s="63">
        <f t="shared" si="9"/>
        <v>11.1875</v>
      </c>
      <c r="R27" s="61">
        <f t="shared" si="10"/>
        <v>9</v>
      </c>
      <c r="S27" s="62">
        <f>'إعلام آلي'!H26</f>
        <v>23</v>
      </c>
      <c r="T27" s="61">
        <f t="shared" si="11"/>
        <v>2</v>
      </c>
      <c r="U27" s="64">
        <f t="shared" si="12"/>
        <v>23</v>
      </c>
      <c r="V27" s="63">
        <f t="shared" si="13"/>
        <v>11.5</v>
      </c>
      <c r="W27" s="61">
        <f t="shared" si="14"/>
        <v>2</v>
      </c>
      <c r="X27" s="62">
        <f>'لغة أجنبية'!H26</f>
        <v>9.5</v>
      </c>
      <c r="Y27" s="61">
        <f t="shared" si="15"/>
        <v>0</v>
      </c>
      <c r="Z27" s="64">
        <f t="shared" si="16"/>
        <v>9.5</v>
      </c>
      <c r="AA27" s="63">
        <f t="shared" si="17"/>
        <v>9.5</v>
      </c>
      <c r="AB27" s="61">
        <f t="shared" si="18"/>
        <v>0</v>
      </c>
      <c r="AC27" s="65">
        <f t="shared" si="19"/>
        <v>10.465384615384616</v>
      </c>
      <c r="AD27" s="66">
        <f t="shared" si="20"/>
        <v>30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</row>
    <row r="28" spans="1:88" ht="18" customHeight="1">
      <c r="A28" s="101">
        <f t="shared" si="21"/>
        <v>17</v>
      </c>
      <c r="B28" s="115" t="s">
        <v>79</v>
      </c>
      <c r="C28" s="104">
        <f>'التسويق الإلكتروني'!H27</f>
        <v>22</v>
      </c>
      <c r="D28" s="61">
        <f t="shared" si="0"/>
        <v>6</v>
      </c>
      <c r="E28" s="62">
        <f>'إدراة جودة الخدمات المصرفية'!H27</f>
        <v>29</v>
      </c>
      <c r="F28" s="61">
        <f t="shared" si="1"/>
        <v>6</v>
      </c>
      <c r="G28" s="62">
        <f>'التسويق الداخلي المصرفي'!H27</f>
        <v>29</v>
      </c>
      <c r="H28" s="61">
        <f t="shared" si="2"/>
        <v>6</v>
      </c>
      <c r="I28" s="63">
        <f t="shared" si="3"/>
        <v>80</v>
      </c>
      <c r="J28" s="63">
        <f t="shared" si="4"/>
        <v>13.333333333333334</v>
      </c>
      <c r="K28" s="61">
        <f t="shared" si="5"/>
        <v>18</v>
      </c>
      <c r="L28" s="62">
        <f>'دراسات حالة في التسويق البنكي'!H27</f>
        <v>23</v>
      </c>
      <c r="M28" s="61">
        <f t="shared" si="6"/>
        <v>5</v>
      </c>
      <c r="N28" s="62">
        <f>'منهجية البحث'!H27</f>
        <v>26</v>
      </c>
      <c r="O28" s="61">
        <f t="shared" si="7"/>
        <v>4</v>
      </c>
      <c r="P28" s="64">
        <f t="shared" si="8"/>
        <v>49</v>
      </c>
      <c r="Q28" s="63">
        <f t="shared" si="9"/>
        <v>12.25</v>
      </c>
      <c r="R28" s="61">
        <f t="shared" si="10"/>
        <v>9</v>
      </c>
      <c r="S28" s="62">
        <f>'إعلام آلي'!H27</f>
        <v>27.5</v>
      </c>
      <c r="T28" s="61">
        <f t="shared" si="11"/>
        <v>2</v>
      </c>
      <c r="U28" s="64">
        <f t="shared" si="12"/>
        <v>27.5</v>
      </c>
      <c r="V28" s="63">
        <f t="shared" si="13"/>
        <v>13.75</v>
      </c>
      <c r="W28" s="61">
        <f t="shared" si="14"/>
        <v>2</v>
      </c>
      <c r="X28" s="62">
        <f>'لغة أجنبية'!H27</f>
        <v>12.5</v>
      </c>
      <c r="Y28" s="61">
        <f t="shared" si="15"/>
        <v>1</v>
      </c>
      <c r="Z28" s="64">
        <f t="shared" si="16"/>
        <v>12.5</v>
      </c>
      <c r="AA28" s="63">
        <f t="shared" si="17"/>
        <v>12.5</v>
      </c>
      <c r="AB28" s="61">
        <f t="shared" si="18"/>
        <v>1</v>
      </c>
      <c r="AC28" s="65">
        <f t="shared" si="19"/>
        <v>13</v>
      </c>
      <c r="AD28" s="66">
        <f t="shared" si="20"/>
        <v>30</v>
      </c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</row>
    <row r="29" spans="1:88" s="24" customFormat="1" ht="18" customHeight="1" thickBot="1">
      <c r="A29" s="109">
        <f t="shared" si="21"/>
        <v>18</v>
      </c>
      <c r="B29" s="118" t="s">
        <v>80</v>
      </c>
      <c r="C29" s="105">
        <f>'التسويق الإلكتروني'!H28</f>
        <v>23</v>
      </c>
      <c r="D29" s="93">
        <f t="shared" si="0"/>
        <v>6</v>
      </c>
      <c r="E29" s="122" t="e">
        <f>'إدراة جودة الخدمات المصرفية'!H28</f>
        <v>#VALUE!</v>
      </c>
      <c r="F29" s="123" t="e">
        <f t="shared" si="1"/>
        <v>#VALUE!</v>
      </c>
      <c r="G29" s="94">
        <f>'التسويق الداخلي المصرفي'!H28</f>
        <v>6</v>
      </c>
      <c r="H29" s="93">
        <f t="shared" si="2"/>
        <v>0</v>
      </c>
      <c r="I29" s="124" t="e">
        <f t="shared" si="3"/>
        <v>#VALUE!</v>
      </c>
      <c r="J29" s="124" t="e">
        <f t="shared" si="4"/>
        <v>#VALUE!</v>
      </c>
      <c r="K29" s="123" t="e">
        <f t="shared" si="5"/>
        <v>#VALUE!</v>
      </c>
      <c r="L29" s="122" t="e">
        <f>'دراسات حالة في التسويق البنكي'!H28</f>
        <v>#VALUE!</v>
      </c>
      <c r="M29" s="123" t="e">
        <f t="shared" si="6"/>
        <v>#VALUE!</v>
      </c>
      <c r="N29" s="94">
        <f>'منهجية البحث'!H28</f>
        <v>21</v>
      </c>
      <c r="O29" s="93">
        <f t="shared" si="7"/>
        <v>4</v>
      </c>
      <c r="P29" s="125" t="e">
        <f t="shared" si="8"/>
        <v>#VALUE!</v>
      </c>
      <c r="Q29" s="124" t="e">
        <f t="shared" si="9"/>
        <v>#VALUE!</v>
      </c>
      <c r="R29" s="123" t="e">
        <f t="shared" si="10"/>
        <v>#VALUE!</v>
      </c>
      <c r="S29" s="94">
        <f>'إعلام آلي'!H28</f>
        <v>22</v>
      </c>
      <c r="T29" s="93">
        <f t="shared" si="11"/>
        <v>2</v>
      </c>
      <c r="U29" s="96">
        <f t="shared" si="12"/>
        <v>22</v>
      </c>
      <c r="V29" s="95">
        <f t="shared" si="13"/>
        <v>11</v>
      </c>
      <c r="W29" s="93">
        <f t="shared" si="14"/>
        <v>2</v>
      </c>
      <c r="X29" s="94">
        <f>'لغة أجنبية'!H28</f>
        <v>10.75</v>
      </c>
      <c r="Y29" s="93">
        <f t="shared" si="15"/>
        <v>1</v>
      </c>
      <c r="Z29" s="96">
        <f t="shared" si="16"/>
        <v>10.75</v>
      </c>
      <c r="AA29" s="95">
        <f t="shared" si="17"/>
        <v>10.75</v>
      </c>
      <c r="AB29" s="93">
        <f t="shared" si="18"/>
        <v>1</v>
      </c>
      <c r="AC29" s="128" t="e">
        <f t="shared" si="19"/>
        <v>#VALUE!</v>
      </c>
      <c r="AD29" s="129" t="e">
        <f t="shared" si="20"/>
        <v>#VALUE!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</row>
    <row r="30" spans="1:88" s="24" customFormat="1" ht="18" customHeight="1" hidden="1" thickBot="1">
      <c r="A30" s="70" t="e">
        <f>#REF!+1</f>
        <v>#REF!</v>
      </c>
      <c r="B30" s="71"/>
      <c r="C30" s="80">
        <f>'[1]التسيير المالي'!H36</f>
        <v>0</v>
      </c>
      <c r="D30" s="81">
        <f t="shared" si="0"/>
        <v>0</v>
      </c>
      <c r="E30" s="82">
        <f>'[1]النرية المالية'!H36</f>
        <v>0</v>
      </c>
      <c r="F30" s="81">
        <f t="shared" si="1"/>
        <v>0</v>
      </c>
      <c r="G30" s="82">
        <f>'التسويق الداخلي المصرفي'!H29</f>
        <v>0</v>
      </c>
      <c r="H30" s="81">
        <f t="shared" si="2"/>
        <v>0</v>
      </c>
      <c r="I30" s="83">
        <f t="shared" si="3"/>
        <v>0</v>
      </c>
      <c r="J30" s="83">
        <f t="shared" si="4"/>
        <v>0</v>
      </c>
      <c r="K30" s="81">
        <f t="shared" si="5"/>
        <v>0</v>
      </c>
      <c r="L30" s="82">
        <f>'دراسات حالة في التسويق البنكي'!H29</f>
        <v>0</v>
      </c>
      <c r="M30" s="81">
        <f t="shared" si="6"/>
        <v>0</v>
      </c>
      <c r="N30" s="82">
        <f>'[1]مقاولاتية'!H36</f>
        <v>0</v>
      </c>
      <c r="O30" s="81">
        <f t="shared" si="7"/>
        <v>0</v>
      </c>
      <c r="P30" s="84">
        <f t="shared" si="8"/>
        <v>0</v>
      </c>
      <c r="Q30" s="83">
        <f t="shared" si="9"/>
        <v>0</v>
      </c>
      <c r="R30" s="81">
        <f t="shared" si="10"/>
        <v>0</v>
      </c>
      <c r="S30" s="82">
        <f>'إعلام آلي'!H29</f>
        <v>0</v>
      </c>
      <c r="T30" s="81">
        <f>IF(S30&gt;=10,2,0)</f>
        <v>0</v>
      </c>
      <c r="U30" s="84">
        <f t="shared" si="12"/>
        <v>0</v>
      </c>
      <c r="V30" s="83">
        <f t="shared" si="13"/>
        <v>0</v>
      </c>
      <c r="W30" s="81">
        <f t="shared" si="14"/>
        <v>0</v>
      </c>
      <c r="X30" s="82">
        <f>'لغة أجنبية'!H29</f>
        <v>0</v>
      </c>
      <c r="Y30" s="81">
        <f t="shared" si="15"/>
        <v>0</v>
      </c>
      <c r="Z30" s="84">
        <f t="shared" si="16"/>
        <v>0</v>
      </c>
      <c r="AA30" s="83">
        <f t="shared" si="17"/>
        <v>0</v>
      </c>
      <c r="AB30" s="81">
        <f t="shared" si="18"/>
        <v>0</v>
      </c>
      <c r="AC30" s="85">
        <f>(I30+P30+U30+Z30)/12</f>
        <v>0</v>
      </c>
      <c r="AD30" s="86">
        <f t="shared" si="20"/>
        <v>0</v>
      </c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</row>
    <row r="31" spans="1:30" s="29" customFormat="1" ht="24.75" customHeight="1">
      <c r="A31" s="140" t="s">
        <v>10</v>
      </c>
      <c r="B31" s="141"/>
      <c r="C31" s="146" t="s">
        <v>54</v>
      </c>
      <c r="D31" s="147"/>
      <c r="E31" s="151" t="s">
        <v>58</v>
      </c>
      <c r="F31" s="151"/>
      <c r="G31" s="151" t="s">
        <v>33</v>
      </c>
      <c r="H31" s="151"/>
      <c r="I31" s="153" t="s">
        <v>29</v>
      </c>
      <c r="J31" s="153"/>
      <c r="K31" s="153"/>
      <c r="L31" s="151" t="s">
        <v>87</v>
      </c>
      <c r="M31" s="151"/>
      <c r="N31" s="169" t="s">
        <v>86</v>
      </c>
      <c r="O31" s="169"/>
      <c r="P31" s="147"/>
      <c r="Q31" s="147"/>
      <c r="R31" s="147"/>
      <c r="S31" s="151" t="s">
        <v>57</v>
      </c>
      <c r="T31" s="147"/>
      <c r="U31" s="171"/>
      <c r="V31" s="171"/>
      <c r="W31" s="171"/>
      <c r="X31" s="169" t="s">
        <v>85</v>
      </c>
      <c r="Y31" s="169"/>
      <c r="Z31" s="159" t="s">
        <v>11</v>
      </c>
      <c r="AA31" s="159"/>
      <c r="AB31" s="159"/>
      <c r="AC31" s="159"/>
      <c r="AD31" s="160"/>
    </row>
    <row r="32" spans="1:30" s="29" customFormat="1" ht="18" customHeight="1">
      <c r="A32" s="142"/>
      <c r="B32" s="143"/>
      <c r="C32" s="148"/>
      <c r="D32" s="147"/>
      <c r="E32" s="151"/>
      <c r="F32" s="151"/>
      <c r="G32" s="151"/>
      <c r="H32" s="151"/>
      <c r="I32" s="153"/>
      <c r="J32" s="153"/>
      <c r="K32" s="153"/>
      <c r="L32" s="151"/>
      <c r="M32" s="151"/>
      <c r="N32" s="169"/>
      <c r="O32" s="169"/>
      <c r="P32" s="147"/>
      <c r="Q32" s="147"/>
      <c r="R32" s="147"/>
      <c r="S32" s="147"/>
      <c r="T32" s="147"/>
      <c r="U32" s="171"/>
      <c r="V32" s="171"/>
      <c r="W32" s="171"/>
      <c r="X32" s="169"/>
      <c r="Y32" s="169"/>
      <c r="Z32" s="159"/>
      <c r="AA32" s="159"/>
      <c r="AB32" s="159"/>
      <c r="AC32" s="159"/>
      <c r="AD32" s="160"/>
    </row>
    <row r="33" spans="1:30" ht="20.25" customHeight="1" thickBot="1">
      <c r="A33" s="144"/>
      <c r="B33" s="145"/>
      <c r="C33" s="149"/>
      <c r="D33" s="150"/>
      <c r="E33" s="152"/>
      <c r="F33" s="152"/>
      <c r="G33" s="152"/>
      <c r="H33" s="152"/>
      <c r="I33" s="154"/>
      <c r="J33" s="154"/>
      <c r="K33" s="154"/>
      <c r="L33" s="152"/>
      <c r="M33" s="152"/>
      <c r="N33" s="170"/>
      <c r="O33" s="170"/>
      <c r="P33" s="150"/>
      <c r="Q33" s="150"/>
      <c r="R33" s="150"/>
      <c r="S33" s="150"/>
      <c r="T33" s="150"/>
      <c r="U33" s="172"/>
      <c r="V33" s="172"/>
      <c r="W33" s="172"/>
      <c r="X33" s="170"/>
      <c r="Y33" s="170"/>
      <c r="Z33" s="161"/>
      <c r="AA33" s="161"/>
      <c r="AB33" s="161"/>
      <c r="AC33" s="161"/>
      <c r="AD33" s="162"/>
    </row>
    <row r="34" spans="1:24" ht="24.75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2"/>
      <c r="L34" s="23"/>
      <c r="M34" s="23"/>
      <c r="N34" s="21"/>
      <c r="O34" s="21"/>
      <c r="P34" s="21"/>
      <c r="Q34" s="21"/>
      <c r="R34" s="21"/>
      <c r="S34" s="21"/>
      <c r="T34" s="30"/>
      <c r="U34" s="30"/>
      <c r="V34" s="30"/>
      <c r="W34" s="30"/>
      <c r="X34" s="30"/>
    </row>
    <row r="35" spans="1:24" ht="16.5">
      <c r="A35" s="15"/>
      <c r="B35" s="18"/>
      <c r="C35" s="15"/>
      <c r="D35" s="16"/>
      <c r="E35" s="16"/>
      <c r="F35" s="16"/>
      <c r="G35" s="16"/>
      <c r="H35" s="16"/>
      <c r="I35" s="16"/>
      <c r="J35" s="16"/>
      <c r="K35" s="18"/>
      <c r="L35" s="17"/>
      <c r="M35" s="16"/>
      <c r="N35" s="16"/>
      <c r="O35" s="16"/>
      <c r="P35" s="16"/>
      <c r="Q35" s="16"/>
      <c r="R35" s="16"/>
      <c r="S35" s="16"/>
      <c r="T35" s="16"/>
      <c r="U35" s="17"/>
      <c r="V35" s="16"/>
      <c r="W35" s="17"/>
      <c r="X35" s="16"/>
    </row>
  </sheetData>
  <sheetProtection/>
  <mergeCells count="44">
    <mergeCell ref="A9:A11"/>
    <mergeCell ref="B9:B11"/>
    <mergeCell ref="C9:H9"/>
    <mergeCell ref="I9:I10"/>
    <mergeCell ref="J9:J11"/>
    <mergeCell ref="K9:K11"/>
    <mergeCell ref="S1:Y1"/>
    <mergeCell ref="K5:T5"/>
    <mergeCell ref="C7:V7"/>
    <mergeCell ref="B1:D1"/>
    <mergeCell ref="B5:F5"/>
    <mergeCell ref="P9:P10"/>
    <mergeCell ref="Q9:Q11"/>
    <mergeCell ref="R9:R11"/>
    <mergeCell ref="S9:T9"/>
    <mergeCell ref="X9:Y9"/>
    <mergeCell ref="N10:O10"/>
    <mergeCell ref="W10:W11"/>
    <mergeCell ref="X10:Y10"/>
    <mergeCell ref="N31:O33"/>
    <mergeCell ref="P31:R33"/>
    <mergeCell ref="S31:T33"/>
    <mergeCell ref="U31:W33"/>
    <mergeCell ref="X31:Y33"/>
    <mergeCell ref="Z31:AD33"/>
    <mergeCell ref="AA10:AA11"/>
    <mergeCell ref="AB10:AB11"/>
    <mergeCell ref="S10:T10"/>
    <mergeCell ref="V10:V11"/>
    <mergeCell ref="L9:O9"/>
    <mergeCell ref="L31:M33"/>
    <mergeCell ref="Z9:AB9"/>
    <mergeCell ref="AC9:AC11"/>
    <mergeCell ref="AD9:AD11"/>
    <mergeCell ref="A31:B33"/>
    <mergeCell ref="C31:D33"/>
    <mergeCell ref="E31:F33"/>
    <mergeCell ref="G31:H33"/>
    <mergeCell ref="I31:K33"/>
    <mergeCell ref="U9:W9"/>
    <mergeCell ref="C10:D10"/>
    <mergeCell ref="E10:F10"/>
    <mergeCell ref="G10:H10"/>
    <mergeCell ref="L10:M10"/>
  </mergeCells>
  <printOptions horizontalCentered="1"/>
  <pageMargins left="0.31496062992125984" right="0.31496062992125984" top="0.9448818897637796" bottom="0.35433070866141736" header="0.5905511811023623" footer="0.3937007874015748"/>
  <pageSetup fitToHeight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BADJI MOKHTAR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RAMDANE</dc:creator>
  <cp:keywords/>
  <dc:description/>
  <cp:lastModifiedBy>layouni</cp:lastModifiedBy>
  <cp:lastPrinted>2019-02-02T10:11:27Z</cp:lastPrinted>
  <dcterms:created xsi:type="dcterms:W3CDTF">2005-09-20T07:51:42Z</dcterms:created>
  <dcterms:modified xsi:type="dcterms:W3CDTF">2019-02-07T20:15:59Z</dcterms:modified>
  <cp:category/>
  <cp:version/>
  <cp:contentType/>
  <cp:contentStatus/>
</cp:coreProperties>
</file>