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550" windowHeight="4815" tabRatio="588" firstSheet="4" activeTab="10"/>
  </bookViews>
  <sheets>
    <sheet name="إمضاءات" sheetId="1" r:id="rId1"/>
    <sheet name="كشف النقاط" sheetId="2" r:id="rId2"/>
    <sheet name="مداولات 1" sheetId="3" r:id="rId3"/>
    <sheet name="استدراك 1" sheetId="4" r:id="rId4"/>
    <sheet name="مداولات 2" sheetId="5" r:id="rId5"/>
    <sheet name="استدراك 2" sheetId="6" r:id="rId6"/>
    <sheet name="اعلان" sheetId="7" r:id="rId7"/>
    <sheet name="relevé" sheetId="8" r:id="rId8"/>
    <sheet name="annex" sheetId="9" r:id="rId9"/>
    <sheet name="دورة 1 دورة2" sheetId="10" r:id="rId10"/>
    <sheet name="ترتيب" sheetId="11" r:id="rId11"/>
    <sheet name="شهادة" sheetId="12" r:id="rId12"/>
    <sheet name="دبلوم" sheetId="13" r:id="rId13"/>
    <sheet name="soutenances" sheetId="14" r:id="rId14"/>
  </sheets>
  <definedNames>
    <definedName name="_xlnm.Print_Area" localSheetId="8">'annex'!$A$1:$AC$60</definedName>
    <definedName name="_xlnm.Print_Area" localSheetId="13">'soutenances'!$A$1:$V$45</definedName>
    <definedName name="_xlnm.Print_Area" localSheetId="3">'استدراك 1'!$A$1:$AP$46</definedName>
    <definedName name="_xlnm.Print_Area" localSheetId="5">'استدراك 2'!$A$1:$N$47</definedName>
    <definedName name="_xlnm.Print_Area" localSheetId="6">'اعلان'!$A$1:$L$167</definedName>
    <definedName name="_xlnm.Print_Area" localSheetId="0">'إمضاءات'!$A$1:$O$38</definedName>
    <definedName name="_xlnm.Print_Area" localSheetId="10">'ترتيب'!$A$1:$AI$42</definedName>
    <definedName name="_xlnm.Print_Area" localSheetId="12">'دبلوم'!$A$1:$L$74</definedName>
    <definedName name="_xlnm.Print_Area" localSheetId="1">'كشف النقاط'!$A$1:$Q$487</definedName>
    <definedName name="_xlnm.Print_Area" localSheetId="2">'مداولات 1'!$A$1:$AQ$44</definedName>
    <definedName name="_xlnm.Print_Area" localSheetId="4">'مداولات 2'!$A$1:$Q$46</definedName>
  </definedNames>
  <calcPr fullCalcOnLoad="1"/>
</workbook>
</file>

<file path=xl/sharedStrings.xml><?xml version="1.0" encoding="utf-8"?>
<sst xmlns="http://schemas.openxmlformats.org/spreadsheetml/2006/main" count="2092" uniqueCount="571">
  <si>
    <t>جامعة باجي مختار عنــابة</t>
  </si>
  <si>
    <t>كلية العلوم الاقتصادية و علوم التسيير</t>
  </si>
  <si>
    <t>المقياس :</t>
  </si>
  <si>
    <t>قسم العلوم الاقتصادية</t>
  </si>
  <si>
    <t>المعامل :</t>
  </si>
  <si>
    <t>الاستاذ :</t>
  </si>
  <si>
    <t>الفوج :</t>
  </si>
  <si>
    <t>كشف النقــاط</t>
  </si>
  <si>
    <t>الرقم</t>
  </si>
  <si>
    <t>اللقب</t>
  </si>
  <si>
    <t>الاسم</t>
  </si>
  <si>
    <t>التطبيق</t>
  </si>
  <si>
    <t>المعدل1</t>
  </si>
  <si>
    <t>المعدل2</t>
  </si>
  <si>
    <t>الاستدراك</t>
  </si>
  <si>
    <t>الانقاذ</t>
  </si>
  <si>
    <t>المعدل النهائي</t>
  </si>
  <si>
    <t>المعدل بالمعامل</t>
  </si>
  <si>
    <t>الامتحان</t>
  </si>
  <si>
    <t>امضاء الاستاذ</t>
  </si>
  <si>
    <t>جامعة باجي مختار عنابة</t>
  </si>
  <si>
    <t xml:space="preserve">كلية العلوم الاقتصادية والتسيير </t>
  </si>
  <si>
    <t>رئيس اللجنة: ..................</t>
  </si>
  <si>
    <t>معدل</t>
  </si>
  <si>
    <t>المعدل</t>
  </si>
  <si>
    <t>ملاحظة</t>
  </si>
  <si>
    <t>السداسي</t>
  </si>
  <si>
    <t>رصيد</t>
  </si>
  <si>
    <t>الدورة الاولى</t>
  </si>
  <si>
    <t xml:space="preserve">تاريخ المداولات: </t>
  </si>
  <si>
    <t>رئيس القسم</t>
  </si>
  <si>
    <t>د1</t>
  </si>
  <si>
    <t>د2</t>
  </si>
  <si>
    <t>مج موع الارصدة</t>
  </si>
  <si>
    <t>الفوج 1أ</t>
  </si>
  <si>
    <t xml:space="preserve">                    الوحدة الأساسية</t>
  </si>
  <si>
    <t>الوحدة المنهجية</t>
  </si>
  <si>
    <t>السداسي الثاني</t>
  </si>
  <si>
    <t>السداسي الثالث</t>
  </si>
  <si>
    <t>السداسي الرابع</t>
  </si>
  <si>
    <t>المالية</t>
  </si>
  <si>
    <t>محضر مداولات السداسي الثالث</t>
  </si>
  <si>
    <t>السداسي 1</t>
  </si>
  <si>
    <t>السداسي 2</t>
  </si>
  <si>
    <t>السداسي 3</t>
  </si>
  <si>
    <t>السداسي 4</t>
  </si>
  <si>
    <t>محضر مداولات السداسي الرابع</t>
  </si>
  <si>
    <t xml:space="preserve">                   الوحدة الآساسية</t>
  </si>
  <si>
    <t>مذكرة</t>
  </si>
  <si>
    <t>النقطة</t>
  </si>
  <si>
    <t>وزارة التعليم العالي والبحث العلمي</t>
  </si>
  <si>
    <t>طلبة الماستر المتخرجين</t>
  </si>
  <si>
    <t xml:space="preserve">             الدورة الاولى</t>
  </si>
  <si>
    <t>الارصدة المكتسبة</t>
  </si>
  <si>
    <t>القرار</t>
  </si>
  <si>
    <t>ناجح</t>
  </si>
  <si>
    <t>الجمهــورية الجزائــريــة الديمقراطيـــة الشعبيـــة</t>
  </si>
  <si>
    <t xml:space="preserve">  المؤسسة :</t>
  </si>
  <si>
    <t xml:space="preserve">  الكليــــــة :</t>
  </si>
  <si>
    <t>العلوم الإقتصادية و علوم التسيير</t>
  </si>
  <si>
    <t xml:space="preserve">  القســــــم :</t>
  </si>
  <si>
    <t xml:space="preserve">العلوم الإقتصادية  </t>
  </si>
  <si>
    <t>اللـــــقــــب :</t>
  </si>
  <si>
    <t>الإسـم :</t>
  </si>
  <si>
    <t xml:space="preserve">تاريخ و مكان الإزدياد : </t>
  </si>
  <si>
    <t xml:space="preserve">بـــ : </t>
  </si>
  <si>
    <t>ولاية:</t>
  </si>
  <si>
    <t>رقــم التسجيـل :</t>
  </si>
  <si>
    <t>الميدان:</t>
  </si>
  <si>
    <t>الفرع : العلوم الإقتصادية</t>
  </si>
  <si>
    <t>التخصص :</t>
  </si>
  <si>
    <t>الشهادة المحضرة :</t>
  </si>
  <si>
    <t>وحدة التعليم</t>
  </si>
  <si>
    <t>إسم المواد المشكلة للوحدة التعليمية</t>
  </si>
  <si>
    <t>النتائـــج  المحصلــــة</t>
  </si>
  <si>
    <t xml:space="preserve">الرصيد </t>
  </si>
  <si>
    <t>المعامل</t>
  </si>
  <si>
    <t>العنوان</t>
  </si>
  <si>
    <t>المواد</t>
  </si>
  <si>
    <t>الوحدة التعليمية</t>
  </si>
  <si>
    <t>المطلوب</t>
  </si>
  <si>
    <t>العلامة</t>
  </si>
  <si>
    <t>الأرصدة</t>
  </si>
  <si>
    <t>الدورة</t>
  </si>
  <si>
    <t>المعدل السنوي:</t>
  </si>
  <si>
    <t>إجمالــي الأرصــدة المحصلــة خــلال المســار:</t>
  </si>
  <si>
    <t>القــــــــــــرار:</t>
  </si>
  <si>
    <t>إجمالــي الأرصــدة المطلوبة خــلال المســار:</t>
  </si>
  <si>
    <t>ماستر: (أكـــاديمية)</t>
  </si>
  <si>
    <t>السداسي4</t>
  </si>
  <si>
    <t>إجمالي الأرصدة المحصلة في السنة (س3+س4):</t>
  </si>
  <si>
    <t>السنة الثانية ماستيير نقد مالية وبنك</t>
  </si>
  <si>
    <t>الازمات المالية</t>
  </si>
  <si>
    <t>وضعية</t>
  </si>
  <si>
    <t>ندوة تعميق المعارف المكتسبة</t>
  </si>
  <si>
    <t>طرق تمويل المؤسسات الصغيرة والمتوسطة</t>
  </si>
  <si>
    <t>البنك والتأمين</t>
  </si>
  <si>
    <t>البورصة والاسواق المالية</t>
  </si>
  <si>
    <t>العولمة المالية</t>
  </si>
  <si>
    <t>بوالقدرة نزيهة</t>
  </si>
  <si>
    <t>الازمات</t>
  </si>
  <si>
    <t>المعايير المحاسبية</t>
  </si>
  <si>
    <t>الدولية</t>
  </si>
  <si>
    <t>المكتسبة</t>
  </si>
  <si>
    <t xml:space="preserve">ندوة المعارف </t>
  </si>
  <si>
    <t xml:space="preserve">              الوحدة الاستكشافية</t>
  </si>
  <si>
    <t xml:space="preserve">طرق تمويل </t>
  </si>
  <si>
    <t>المؤسسات ص م</t>
  </si>
  <si>
    <t>البنك</t>
  </si>
  <si>
    <t>والتأمين</t>
  </si>
  <si>
    <t>البورصة</t>
  </si>
  <si>
    <t>والاسواق المالية</t>
  </si>
  <si>
    <t>العولمة</t>
  </si>
  <si>
    <t xml:space="preserve">الدورة </t>
  </si>
  <si>
    <t>الفوج 1</t>
  </si>
  <si>
    <r>
      <t xml:space="preserve">كشف نقــــاط  </t>
    </r>
    <r>
      <rPr>
        <b/>
        <u val="single"/>
        <sz val="16"/>
        <rFont val="Arial"/>
        <family val="2"/>
      </rPr>
      <t>التطبيق</t>
    </r>
  </si>
  <si>
    <t>رقم</t>
  </si>
  <si>
    <t>ندوة المعارف المكتسبة</t>
  </si>
  <si>
    <t>طرق تمويل المؤسسات ص م</t>
  </si>
  <si>
    <t>البنك والتامين</t>
  </si>
  <si>
    <t>بوالقدرة</t>
  </si>
  <si>
    <t>الاولى</t>
  </si>
  <si>
    <r>
      <t xml:space="preserve">كشف نقــــاط  </t>
    </r>
    <r>
      <rPr>
        <b/>
        <u val="single"/>
        <sz val="16"/>
        <rFont val="Arial"/>
        <family val="2"/>
      </rPr>
      <t>الامتحان</t>
    </r>
  </si>
  <si>
    <t>كشف نقــــاط  الاستدراك</t>
  </si>
  <si>
    <t>تخصص: نقد مالية وبنك</t>
  </si>
  <si>
    <t>ترتيب طلبة الماستر المتخرجين</t>
  </si>
  <si>
    <t>الفئة</t>
  </si>
  <si>
    <t>الترتيب</t>
  </si>
  <si>
    <t>معدل السداسيات
MSE</t>
  </si>
  <si>
    <t>عدد مرات الرسوب 
r</t>
  </si>
  <si>
    <t>النجاح بالتأخير
d</t>
  </si>
  <si>
    <t>النجاح بالاستدراك
s</t>
  </si>
  <si>
    <t>معدل الترتيب
MC</t>
  </si>
  <si>
    <t>المعايير المحاسبية الدولية</t>
  </si>
  <si>
    <t>طرق تمويل المؤسسات الصغيرة  والمتوسطة</t>
  </si>
  <si>
    <t>نقد مالية وبنك</t>
  </si>
  <si>
    <t>العلوم الإقتصادية و علوم التسيير والعلوم التجارية</t>
  </si>
  <si>
    <t>شهـــادة ترتيــب</t>
  </si>
  <si>
    <t>الرقم:</t>
  </si>
  <si>
    <t>يشهد رئيس قسم العلوم الاقتصادية بأن:</t>
  </si>
  <si>
    <t>الطالب (ة):</t>
  </si>
  <si>
    <t>المولود (ة) بتاريخ:</t>
  </si>
  <si>
    <t>بـ:</t>
  </si>
  <si>
    <t xml:space="preserve">قد تحصل (ت) على الترتيب: </t>
  </si>
  <si>
    <t xml:space="preserve">من ضمــن دفعـــة تتكون من: </t>
  </si>
  <si>
    <t>طالب</t>
  </si>
  <si>
    <t xml:space="preserve">تخصص: </t>
  </si>
  <si>
    <t>السنة الثانية ماستر</t>
  </si>
  <si>
    <t xml:space="preserve">بمعدل ترتيب: </t>
  </si>
  <si>
    <t>ومعـدل عام لسداسيات الدراســة الاربعــة:</t>
  </si>
  <si>
    <t>تنبيه:</t>
  </si>
  <si>
    <t>تسلم نسخة واحدة فقط، وعلى المعني بالامر استخراج الصور والمصادقة عليها</t>
  </si>
  <si>
    <t xml:space="preserve">عنابـــــــة في: </t>
  </si>
  <si>
    <t>الرمز</t>
  </si>
  <si>
    <t>الطبيعة</t>
  </si>
  <si>
    <t>و-ت- أس</t>
  </si>
  <si>
    <t>و-ت-م</t>
  </si>
  <si>
    <t>الوحدة الافقية</t>
  </si>
  <si>
    <t>و-ت-إس</t>
  </si>
  <si>
    <t>و-ت-أف</t>
  </si>
  <si>
    <t>و-ت-أس</t>
  </si>
  <si>
    <t>اساسية</t>
  </si>
  <si>
    <t>منجية</t>
  </si>
  <si>
    <t>استكشافية</t>
  </si>
  <si>
    <t>أفقية</t>
  </si>
  <si>
    <t>%</t>
  </si>
  <si>
    <t>حجم المجتمع</t>
  </si>
  <si>
    <t>حجم الفئة</t>
  </si>
  <si>
    <t>الحدود</t>
  </si>
  <si>
    <t>أمال</t>
  </si>
  <si>
    <t>ليلى</t>
  </si>
  <si>
    <t>جامعة باجي مختار- عنابة</t>
  </si>
  <si>
    <t>التقييـم الدولـي المناسب</t>
  </si>
  <si>
    <t>شهـــادة نجاح مؤقتة</t>
  </si>
  <si>
    <t>دورة 2</t>
  </si>
  <si>
    <t>يشهد عميد الكليــة  بأن:</t>
  </si>
  <si>
    <t xml:space="preserve">قد تحصل (ت) على شهادة: </t>
  </si>
  <si>
    <t>الماستــــر</t>
  </si>
  <si>
    <t>ميدان: علوم اقتصادية والتسيير وعلوم تجارية</t>
  </si>
  <si>
    <t>شعبة: العلوم الاقتصادية</t>
  </si>
  <si>
    <t>كلية : العلوم الاقتصادية وعلوم التسيير                   قسم العلوم الاقتصادية</t>
  </si>
  <si>
    <t>عميد الكليــــة</t>
  </si>
  <si>
    <t>نقد، مالية وبنك</t>
  </si>
  <si>
    <t>حمزة</t>
  </si>
  <si>
    <t>الدورة الثانية</t>
  </si>
  <si>
    <t>,,,,,,,,,,,,,,,,,,,,,</t>
  </si>
  <si>
    <t>,,,,,,,,,,,,,,,,,,,,,,</t>
  </si>
  <si>
    <t>,,,,,,,,,,,,,,,,,</t>
  </si>
  <si>
    <t>,,,,,,,,,,,,,,,,,,,,</t>
  </si>
  <si>
    <t>للسنة الجامعية: 2013-2014</t>
  </si>
  <si>
    <t>عنابة في: 03/07/2014</t>
  </si>
  <si>
    <t>,,,,,,,,,,,,,,,,,,,</t>
  </si>
  <si>
    <t>بناءا على محضر المداولات بتاريخ: ,,,,,,,,,,,/06/ 2014</t>
  </si>
  <si>
    <t>,,,,,,,,,,,,,,,,,,,,,,,,,,,,</t>
  </si>
  <si>
    <t>يشهد رئيس القسم بأن:</t>
  </si>
  <si>
    <t>الليسانس</t>
  </si>
  <si>
    <t>r</t>
  </si>
  <si>
    <t>A</t>
  </si>
  <si>
    <t>الاول (01)</t>
  </si>
  <si>
    <t>الثاني (02)</t>
  </si>
  <si>
    <t>الثالث (03)</t>
  </si>
  <si>
    <t>B</t>
  </si>
  <si>
    <t>الرابع (04)</t>
  </si>
  <si>
    <t>الخامس (05)</t>
  </si>
  <si>
    <t>السادس (06)</t>
  </si>
  <si>
    <t>السابع  (07)</t>
  </si>
  <si>
    <t>الثامن (08)</t>
  </si>
  <si>
    <t>التاسع (09)</t>
  </si>
  <si>
    <t>C</t>
  </si>
  <si>
    <t>العاشر (10)</t>
  </si>
  <si>
    <t>D</t>
  </si>
  <si>
    <t>E</t>
  </si>
  <si>
    <t>المعايير الحاسبية الدولية</t>
  </si>
  <si>
    <t>كشف ماستر 1</t>
  </si>
  <si>
    <t>كشف ماستر2</t>
  </si>
  <si>
    <t>ملحق</t>
  </si>
  <si>
    <t>ترتيب</t>
  </si>
  <si>
    <t>شهادة  ليسانس</t>
  </si>
  <si>
    <t>شهادة ماستر</t>
  </si>
  <si>
    <t>2016-2015</t>
  </si>
  <si>
    <t xml:space="preserve">ذويب </t>
  </si>
  <si>
    <t xml:space="preserve"> دنيازاد</t>
  </si>
  <si>
    <t>د س</t>
  </si>
  <si>
    <t>س س</t>
  </si>
  <si>
    <t>دورة</t>
  </si>
  <si>
    <t>سنة</t>
  </si>
  <si>
    <t>السنة</t>
  </si>
  <si>
    <t xml:space="preserve"> السداسي الثالث</t>
  </si>
  <si>
    <t>الجمهورية الجزائرية الديمقراطية الشعبية</t>
  </si>
  <si>
    <t xml:space="preserve">هوية حامل الشهادة: </t>
  </si>
  <si>
    <t>رقم التسجيل:</t>
  </si>
  <si>
    <t>جامعة باجي مختار ـ عنابة</t>
  </si>
  <si>
    <t>4ـ2</t>
  </si>
  <si>
    <t>البرنامج البيداغوجي:</t>
  </si>
  <si>
    <t>ملاحظة: توجد المعطيات الاتية في كشف النقاط المحصل عليها من طرف الطالب</t>
  </si>
  <si>
    <t xml:space="preserve">معدل الترتيب :  </t>
  </si>
  <si>
    <t>عنوان الوحدة التعليمية</t>
  </si>
  <si>
    <t>الارصدة</t>
  </si>
  <si>
    <t>الرتبة (*)</t>
  </si>
  <si>
    <t>تاريخ الحصول</t>
  </si>
  <si>
    <t>التقييم الداخلي</t>
  </si>
  <si>
    <t>التقييم الدولي المناسب</t>
  </si>
  <si>
    <t>التعداد المطلق</t>
  </si>
  <si>
    <t>التعداد حسب النسبة المئوية</t>
  </si>
  <si>
    <t>الاوائل</t>
  </si>
  <si>
    <t>السداسي الاول</t>
  </si>
  <si>
    <t>المواليين</t>
  </si>
  <si>
    <t>UF1</t>
  </si>
  <si>
    <t>الوحدة الاساسية 1</t>
  </si>
  <si>
    <t>e</t>
  </si>
  <si>
    <t>UF2</t>
  </si>
  <si>
    <t>الوحدة الاساسية 2</t>
  </si>
  <si>
    <t>d</t>
  </si>
  <si>
    <t>UD1</t>
  </si>
  <si>
    <t>الوحدة الاستكشافية 1</t>
  </si>
  <si>
    <t>c</t>
  </si>
  <si>
    <t>UD2</t>
  </si>
  <si>
    <t>الوحدة الاستكشافية 2</t>
  </si>
  <si>
    <t>1ـ</t>
  </si>
  <si>
    <t>هوية حامل الشهادة:</t>
  </si>
  <si>
    <t>UT1</t>
  </si>
  <si>
    <t>UT2</t>
  </si>
  <si>
    <t>اللقب:</t>
  </si>
  <si>
    <t>UM2</t>
  </si>
  <si>
    <t>الوحدة المنهجية 2</t>
  </si>
  <si>
    <t>الاسم:</t>
  </si>
  <si>
    <t>تاريخ ومكان الازدياد:</t>
  </si>
  <si>
    <t xml:space="preserve">معدل السداسي: </t>
  </si>
  <si>
    <t>4ـ4</t>
  </si>
  <si>
    <t>أهم ميادسن الكفاءات التي تغطيها الشهادة:</t>
  </si>
  <si>
    <t>رصيد السداسي:</t>
  </si>
  <si>
    <t>ـ تكوين إطارات عليا في الميدان المصرفي، المالي والتامين</t>
  </si>
  <si>
    <t>قرار لجنة المداولات:</t>
  </si>
  <si>
    <t>ناجح (ة)</t>
  </si>
  <si>
    <t>ـ مشاريع البحث حول مفهوم الخطر وكيفية تسييره</t>
  </si>
  <si>
    <t>2ـ</t>
  </si>
  <si>
    <t>معلومات حول الشهادة:</t>
  </si>
  <si>
    <t>2ـ1</t>
  </si>
  <si>
    <t>عنوان الشهادة:</t>
  </si>
  <si>
    <t>ماستتير أكاديمية</t>
  </si>
  <si>
    <t>العلوم الاقتصادية و ع. التسيير و ع . التجارية</t>
  </si>
  <si>
    <t>UF3</t>
  </si>
  <si>
    <t>الوحدة الاساسية 3</t>
  </si>
  <si>
    <t>UF4</t>
  </si>
  <si>
    <t>الوحدة الاساسية 4</t>
  </si>
  <si>
    <t>الشعبة:</t>
  </si>
  <si>
    <t>علوم اقتصادية</t>
  </si>
  <si>
    <t>UD3</t>
  </si>
  <si>
    <t>الوحدة الاستكشافية 3</t>
  </si>
  <si>
    <t>التخصص:</t>
  </si>
  <si>
    <t>نقد بنك و مالية</t>
  </si>
  <si>
    <t>UT3</t>
  </si>
  <si>
    <t>الوحدة الافقية 3</t>
  </si>
  <si>
    <t>5ـ</t>
  </si>
  <si>
    <t>معلومات حول وظيفة الشهادة:</t>
  </si>
  <si>
    <t>قرار الفتح:</t>
  </si>
  <si>
    <t>رقم 211 المؤرخ بـ 01/07/2009</t>
  </si>
  <si>
    <t>UM3</t>
  </si>
  <si>
    <t>الوحدة المنهجية 3</t>
  </si>
  <si>
    <t>5ـ1</t>
  </si>
  <si>
    <t>الالتحاق بمستوى عال: يمكن لحامل شهادة الماسترالالتحاق في التكوين في الدكتوراه حسب عدد المناصب البيداغوجية المفتوحة</t>
  </si>
  <si>
    <t>5ـ2</t>
  </si>
  <si>
    <t xml:space="preserve">المكانة المهنية الممنوحة: بعد الحصول على شهادة الماستر يمكن الالتحاق بمناصب شغل لدى الوظيف العمومي أو القطاع </t>
  </si>
  <si>
    <t xml:space="preserve">2ـ2 </t>
  </si>
  <si>
    <t>المؤسسة المانحة للشهادة:</t>
  </si>
  <si>
    <t>الخاص .</t>
  </si>
  <si>
    <t>التسمية: جامعة باجي مختار عنابة   كلية العلوم الاقتصادية وعلوم التسيير   قسم العلوم الاقتصادية</t>
  </si>
  <si>
    <t>الطبيعة القانونية:</t>
  </si>
  <si>
    <t>مؤسسة عمومية</t>
  </si>
  <si>
    <t>6ـ</t>
  </si>
  <si>
    <t>المصادقة علي الملحق الوصفي:</t>
  </si>
  <si>
    <t>العنوان:  مجمع بن باديس سيدي عاشور عنابة</t>
  </si>
  <si>
    <t>الهاتف:82 59 51 038   الفاكس: 82 59 51 038    موقع الواب:  www.univ-annaba.org</t>
  </si>
  <si>
    <t>2ـ3</t>
  </si>
  <si>
    <t>اللغات المستعملة في التكوين:</t>
  </si>
  <si>
    <t>صفة الممضي:</t>
  </si>
  <si>
    <t>رئيس قسم العلوم الاقتصادية</t>
  </si>
  <si>
    <t>اللغة الرئيسية:  العربية                       اللغات الثانوية: الفرنسية، الانجليزية</t>
  </si>
  <si>
    <t>التاريخ:</t>
  </si>
  <si>
    <t>3ـ</t>
  </si>
  <si>
    <t>معلومات خاصة بمستوى الشهادة:</t>
  </si>
  <si>
    <t>3ـ1</t>
  </si>
  <si>
    <t>شروط الالتحاق: شهادة الليسانس في العلوم الاقتصادية تخصص: بنك مالية وتامينات + مانجمنت وتقنيات بنكية</t>
  </si>
  <si>
    <t>الرتبـة:</t>
  </si>
  <si>
    <t>الامضاء:</t>
  </si>
  <si>
    <t>18&gt;</t>
  </si>
  <si>
    <t>3ـ2</t>
  </si>
  <si>
    <t>مستوى الشهادة: باكالوريا + 05 سنوات</t>
  </si>
  <si>
    <t>16&gt;</t>
  </si>
  <si>
    <t>الختم أو الختم الرسمي:</t>
  </si>
  <si>
    <t>14&gt;</t>
  </si>
  <si>
    <t>3ـ3</t>
  </si>
  <si>
    <t>12&gt;</t>
  </si>
  <si>
    <t>f</t>
  </si>
  <si>
    <t>10&gt;</t>
  </si>
  <si>
    <t>7ـ</t>
  </si>
  <si>
    <t>معلومات تخص النظام الوطني للتعليم العالي</t>
  </si>
  <si>
    <t>4ـ</t>
  </si>
  <si>
    <t>معلومات تتعلق بمحتوى الشهادة والنتائج المحصلة:</t>
  </si>
  <si>
    <t>4ـ3</t>
  </si>
  <si>
    <t>تصنيف التنقيط حسب الرتبة:</t>
  </si>
  <si>
    <t>4ـ1</t>
  </si>
  <si>
    <t>تنظيم الدراسة: حضوريا، يتوزع التعليم الخاص بالماستر على أربعة(04) سداسيات، بمجموع 30 رصيدا لكل سداسي ( عن طريق الاكتساب)، ينظم هذا التعليم وفق وحدات تعليمية ( و ت ) أساسية ووحدات تعلييمية أفقية و وحدات تعليمية استكشافية ووحدات تعليمية في المنهجية. يسند لكل وحدة تعليمية معامل وأرصدة. عند اكتساب وحدة تعليمية يتم الاحتفاظ وتحويل الارصدة المرتبطة بها. تتكون الوحدة التعليمية من مادة أو عدة مواد، يسند لكل مادة معاملا ورصيدا، تدرس المادة على شكل محاضرة، اعمال موجهة.</t>
  </si>
  <si>
    <t>معدل المسار:</t>
  </si>
  <si>
    <t xml:space="preserve">المدة القانونية لبرنامج الدراسة: يتم التكوين في 04 سداسيات، لكل سداسي 30 رصيدا، كل سداسي يوافق مدة تكوين </t>
  </si>
  <si>
    <t>من 14 إلى 16 أسبوعا، كما يوافق كل أسبوع حجما ساعيا ما بين عشرون (20) وخمسة وعشرون (25) ساعة.</t>
  </si>
  <si>
    <t xml:space="preserve">    كــــشف النقـــــــــــــاط</t>
  </si>
  <si>
    <t>السنة الجامعية :</t>
  </si>
  <si>
    <t>معدل الترتيب تم حسابه وفق القانون رقم 714 الؤرخ في 03 نوفمبر 2011 والذي نص على المعادلة التالية :</t>
  </si>
  <si>
    <t>لقب واسم الممضي:لبو محمد لمين</t>
  </si>
  <si>
    <r>
      <t>a</t>
    </r>
    <r>
      <rPr>
        <b/>
        <u val="single"/>
        <sz val="12"/>
        <rFont val="Arial"/>
        <family val="2"/>
      </rPr>
      <t>&gt;</t>
    </r>
    <r>
      <rPr>
        <b/>
        <sz val="12"/>
        <rFont val="Arial"/>
        <family val="2"/>
      </rPr>
      <t>18</t>
    </r>
  </si>
  <si>
    <r>
      <t>20</t>
    </r>
    <r>
      <rPr>
        <b/>
        <u val="single"/>
        <sz val="12"/>
        <rFont val="Arial"/>
        <family val="2"/>
      </rPr>
      <t>&gt;</t>
    </r>
  </si>
  <si>
    <r>
      <t>b</t>
    </r>
    <r>
      <rPr>
        <b/>
        <u val="single"/>
        <sz val="12"/>
        <rFont val="Arial"/>
        <family val="2"/>
      </rPr>
      <t>&gt;</t>
    </r>
    <r>
      <rPr>
        <b/>
        <sz val="12"/>
        <rFont val="Arial"/>
        <family val="2"/>
      </rPr>
      <t>16</t>
    </r>
  </si>
  <si>
    <r>
      <t>c</t>
    </r>
    <r>
      <rPr>
        <b/>
        <u val="single"/>
        <sz val="12"/>
        <rFont val="Arial"/>
        <family val="2"/>
      </rPr>
      <t>&gt;</t>
    </r>
    <r>
      <rPr>
        <b/>
        <sz val="12"/>
        <rFont val="Arial"/>
        <family val="2"/>
      </rPr>
      <t>14</t>
    </r>
  </si>
  <si>
    <r>
      <t>d</t>
    </r>
    <r>
      <rPr>
        <b/>
        <u val="single"/>
        <sz val="12"/>
        <rFont val="Arial"/>
        <family val="2"/>
      </rPr>
      <t>&gt;</t>
    </r>
    <r>
      <rPr>
        <b/>
        <sz val="12"/>
        <rFont val="Arial"/>
        <family val="2"/>
      </rPr>
      <t>12</t>
    </r>
  </si>
  <si>
    <r>
      <t>e</t>
    </r>
    <r>
      <rPr>
        <b/>
        <u val="single"/>
        <sz val="12"/>
        <rFont val="Arial"/>
        <family val="2"/>
      </rPr>
      <t>&gt;</t>
    </r>
    <r>
      <rPr>
        <b/>
        <sz val="12"/>
        <rFont val="Arial"/>
        <family val="2"/>
      </rPr>
      <t>10</t>
    </r>
  </si>
  <si>
    <t>يتم تقييم كل مادة سداسيا إما عن طريق المراقبة المستمرة والمنتظمة، أو عن طريق امتحان نهائي، أو عن طريق لكل مادة معدل ينحصر ما بين 0 إلى 20، علامة الصفر (0) هي ادنى نقطة، وعلامة عشرون (20) هي اعلى علامة، العلامة عشرة (10)هي العلامة الكافية للحصول على مادة أو وحدة تعليمية.</t>
  </si>
  <si>
    <t xml:space="preserve">في الجزائر وموازاة مع النظام الكلاسيكي للتعليم، تم تطبيق منذ سبتمبر 2004 هيكلة تعليمية موسومة بالليسانس والماستر و الدكتوراه، تتوج بثلاث شهادات هي الليسانس، الماستر، والدكتوراه، كما أن شهادات النظام الكلاسيكي مازالت تتعايش مع شهادات الليسانس والماستر والدكتوراه. </t>
  </si>
  <si>
    <t>رقم التسجيل</t>
  </si>
  <si>
    <t>تاريخ  الازدياد</t>
  </si>
  <si>
    <t>مكان الازدياد</t>
  </si>
  <si>
    <t>ولاية الازدياد</t>
  </si>
  <si>
    <t>سداسي 1</t>
  </si>
  <si>
    <t>سداسي 2</t>
  </si>
  <si>
    <t xml:space="preserve"> الوحدة الأساسية</t>
  </si>
  <si>
    <t>الوحدة الاستكشافية</t>
  </si>
  <si>
    <t xml:space="preserve">              الوحدة العمودية</t>
  </si>
  <si>
    <t xml:space="preserve">      الوحدة االمنهجية</t>
  </si>
  <si>
    <t>رتبة</t>
  </si>
  <si>
    <t>b</t>
  </si>
  <si>
    <t>معدل السداسي</t>
  </si>
  <si>
    <t>محرر الوثيقة:</t>
  </si>
  <si>
    <t>أمينة نغموشي</t>
  </si>
  <si>
    <t>classement</t>
  </si>
  <si>
    <t xml:space="preserve">  الملحق الوصفي لشهادة الماستر</t>
  </si>
  <si>
    <t xml:space="preserve">     يقدم هذا الملحق الوصفي للشهادة معلومات كاملة حول التعليم الذي تابعه الطالب للحصول على درجة جامعية بحيث يتضمن هذا الملحق مقروئية أفضل للمعارف المكتسبة خلال التكوين، بحيث يسهل للطالب حركيته الوطنية والدولية، لدى فهو خال من كل حكم قيمي او تصريح بمعادلة.</t>
  </si>
  <si>
    <t xml:space="preserve">عنابة في: </t>
  </si>
  <si>
    <t>للسنة الجامعية: 2015/2016</t>
  </si>
  <si>
    <t xml:space="preserve">بناءا على محضر المداولات بتاريخ: </t>
  </si>
  <si>
    <t>الوحدة العمودية1</t>
  </si>
  <si>
    <t>الوحدة العمودية2</t>
  </si>
  <si>
    <t xml:space="preserve"> MC = MSE(1-a*((r +d)/2+( s/4)))</t>
  </si>
  <si>
    <t>جامعة باجي مختار –عنابه</t>
  </si>
  <si>
    <t>Université Badji Mokhtar-Annaba</t>
  </si>
  <si>
    <t xml:space="preserve">كلية العلوم الإقتصادية والتسيير  </t>
  </si>
  <si>
    <t>Faculté des sciences économiques et gestions</t>
  </si>
  <si>
    <t>قسم العلوم الإقتصادية</t>
  </si>
  <si>
    <t>Département des sciences économiques</t>
  </si>
  <si>
    <t>الشعبة:العلوم الإقتصادية</t>
  </si>
  <si>
    <t xml:space="preserve">              </t>
  </si>
  <si>
    <t xml:space="preserve">            </t>
  </si>
  <si>
    <t xml:space="preserve">                        محضر مناقشة مذكرة ماستر</t>
  </si>
  <si>
    <t xml:space="preserve">  بطاقة تقييم فردية خاصة بمناقشة مذكرة ماستر</t>
  </si>
  <si>
    <t xml:space="preserve">   في تاريخ (أذكر التاريخ على لسان القلم):.........................................................................................................</t>
  </si>
  <si>
    <t>والخاصة بالطالب(ة):</t>
  </si>
  <si>
    <t xml:space="preserve"> رقم التسجيل:</t>
  </si>
  <si>
    <t>..........................................................................................................................</t>
  </si>
  <si>
    <r>
      <t xml:space="preserve">المولود(ة)  بتاريخ </t>
    </r>
    <r>
      <rPr>
        <b/>
        <sz val="11"/>
        <rFont val="Arial"/>
        <family val="2"/>
      </rPr>
      <t>:</t>
    </r>
  </si>
  <si>
    <t>وبحضور كل من الأساتذة المحترمين للمناقشة العلنية لمذكرة ماستر :</t>
  </si>
  <si>
    <t xml:space="preserve">                             الإنطبــــــــــــــــــاعـــــــــــــــــات</t>
  </si>
  <si>
    <t xml:space="preserve">   العــــــــــــــلامــــــة</t>
  </si>
  <si>
    <t>التقديم العام:</t>
  </si>
  <si>
    <t>06/....</t>
  </si>
  <si>
    <t>الصفحة الخارجية ،خطة المذكرة ،عدد الصفحات</t>
  </si>
  <si>
    <t>1/...</t>
  </si>
  <si>
    <t>التصميم</t>
  </si>
  <si>
    <t>المراجع</t>
  </si>
  <si>
    <t>2/...</t>
  </si>
  <si>
    <t>الشكل  (الأخطاء ،اللغة ،....................)</t>
  </si>
  <si>
    <t>والموسومة بالعنوان التالي:</t>
  </si>
  <si>
    <t xml:space="preserve">  المضمون:</t>
  </si>
  <si>
    <t>08/...</t>
  </si>
  <si>
    <t>المقدمة (الإشكالية وأهمية الموضوع)</t>
  </si>
  <si>
    <t>المنهجية (تجربة وعمل ميداني)</t>
  </si>
  <si>
    <t>التقديم وتحليل النتائج</t>
  </si>
  <si>
    <t>المناقشة (أدوات المقارنة والمراجع المتخصصة)</t>
  </si>
  <si>
    <t xml:space="preserve">  عــــــــــــلامة  المـــــــذكرة</t>
  </si>
  <si>
    <t>14/.....</t>
  </si>
  <si>
    <t>نوعية التقارير (التحكم بالوسائل البيداغوجية)</t>
  </si>
  <si>
    <t>مدى إتقان اللغة في إطار الموضوع ،التعبير الشفاهي (التحكم في اللغة المستعملة)</t>
  </si>
  <si>
    <r>
      <t>وبعد المداولات، قررت لجنة المداولات:</t>
    </r>
    <r>
      <rPr>
        <b/>
        <sz val="14"/>
        <rFont val="Calibri"/>
        <family val="2"/>
      </rPr>
      <t xml:space="preserve"> </t>
    </r>
    <r>
      <rPr>
        <b/>
        <sz val="14"/>
        <rFont val="Arial"/>
        <family val="2"/>
      </rPr>
      <t xml:space="preserve">   </t>
    </r>
  </si>
  <si>
    <t>تصرفات الطالب(ة) (تقبل الإنتقادات ،الإصغاء للأسئلة ،الإصغاء للنصائح الأساتذة.........)</t>
  </si>
  <si>
    <t>إحترام التوقيت المخصص لتقديم العمل (من..........إلى...............)</t>
  </si>
  <si>
    <t>بعلامة.........................من20  وملاحظة:......................................................................</t>
  </si>
  <si>
    <t>مشاركة الطالب(ة) مدى قدرة الغجابة على الأسئلة المطروحة)</t>
  </si>
  <si>
    <t xml:space="preserve">   عــــــــــــلامة  العـــــــــــرض</t>
  </si>
  <si>
    <t>06/...</t>
  </si>
  <si>
    <t>رئيس(ة) لجنة المداولات                                                                  رئيس(ة) القسم</t>
  </si>
  <si>
    <t xml:space="preserve">      العــــــــــــــلامـــــــــــــة</t>
  </si>
  <si>
    <t>20/.....</t>
  </si>
  <si>
    <t xml:space="preserve">                                        كلية العلوم الإقتصادية وعلوم التسيير ،مجمع بن باديس ،سيدي عاشور -عنابه 23000-الجزائر</t>
  </si>
  <si>
    <t xml:space="preserve">                                            كلية العلوم الإقتصادية وعلوم التسيير ،مجمع بن باديس ،سيدي عاشور -عنابه 23000-الجزائر</t>
  </si>
  <si>
    <t xml:space="preserve"> Faculté des sciences Economique et sciences de Gestion ,complexe Ibn Badis Sidi Achour,Annaba 23000,Algérie</t>
  </si>
  <si>
    <t xml:space="preserve">               Faculté des sciences Economique et sciences de Gestion ,complexe Ibn Badis Sidi Achour,Annaba 23000,Algérie</t>
  </si>
  <si>
    <t xml:space="preserve">  فاكس/هاتف : 038 55 26 94</t>
  </si>
  <si>
    <t xml:space="preserve">     فاكس/هاتف : 038 55 26 94</t>
  </si>
  <si>
    <t xml:space="preserve">       Tel/Fax: (213) 038 55 26 94</t>
  </si>
  <si>
    <t xml:space="preserve">  Tel/Fax: (213) 038 55 26 94</t>
  </si>
  <si>
    <r>
      <t>v</t>
    </r>
    <r>
      <rPr>
        <sz val="14"/>
        <rFont val="Times New Roman"/>
        <family val="1"/>
      </rPr>
      <t>   الأستاذ(ة):</t>
    </r>
    <r>
      <rPr>
        <sz val="14"/>
        <rFont val="Arial"/>
        <family val="2"/>
      </rPr>
      <t>....................................................   الصفة: رئيسا.................................................</t>
    </r>
  </si>
  <si>
    <r>
      <t>v</t>
    </r>
    <r>
      <rPr>
        <sz val="14"/>
        <rFont val="Times New Roman"/>
        <family val="1"/>
      </rPr>
      <t>    الأستاذ(ة):</t>
    </r>
    <r>
      <rPr>
        <sz val="14"/>
        <rFont val="Arial"/>
        <family val="2"/>
      </rPr>
      <t>.................................................     الصفة: مؤطرا.................................................</t>
    </r>
  </si>
  <si>
    <r>
      <t>v</t>
    </r>
    <r>
      <rPr>
        <sz val="14"/>
        <rFont val="Times New Roman"/>
        <family val="1"/>
      </rPr>
      <t>    الأستاذ(ة)</t>
    </r>
    <r>
      <rPr>
        <sz val="14"/>
        <rFont val="Arial"/>
        <family val="2"/>
      </rPr>
      <t>...................................................   الصفة: ممتحنا................................................</t>
    </r>
  </si>
  <si>
    <r>
      <t>v</t>
    </r>
    <r>
      <rPr>
        <sz val="14"/>
        <rFont val="Times New Roman"/>
        <family val="1"/>
      </rPr>
      <t>    الأستاذ(ة)</t>
    </r>
    <r>
      <rPr>
        <sz val="14"/>
        <rFont val="Arial"/>
        <family val="2"/>
      </rPr>
      <t>..................................................    الصفة: ممتحنا................................................</t>
    </r>
  </si>
  <si>
    <t>الميدان:العلوم الإقتصادية العلوم التجارية</t>
  </si>
  <si>
    <r>
      <t xml:space="preserve">     </t>
    </r>
    <r>
      <rPr>
        <b/>
        <u val="single"/>
        <sz val="14"/>
        <rFont val="Arial"/>
        <family val="2"/>
      </rPr>
      <t xml:space="preserve"> العرض الشفاهي:</t>
    </r>
  </si>
  <si>
    <t xml:space="preserve">                   الميدان:العلوم الإقتصادية العلوم التجارية</t>
  </si>
  <si>
    <t>إمضاء الأستاذ(ة) الممتحن(ة) (يرجى ذكر الإسم واللقب والرتبة).............................................................</t>
  </si>
  <si>
    <t>التخصص: نقد مالية وبنك</t>
  </si>
  <si>
    <t>السنة الجامعية: 2016-2017</t>
  </si>
  <si>
    <t>للسنة الجامعية: 2016-2017</t>
  </si>
  <si>
    <t>بوخاتم</t>
  </si>
  <si>
    <t>دنيا</t>
  </si>
  <si>
    <t>بوسالم</t>
  </si>
  <si>
    <t>إكرام</t>
  </si>
  <si>
    <t>محرز</t>
  </si>
  <si>
    <t>نوال</t>
  </si>
  <si>
    <t>بوشعالة</t>
  </si>
  <si>
    <t>ورغي</t>
  </si>
  <si>
    <t>فيروز</t>
  </si>
  <si>
    <t>فارس  الإسلام</t>
  </si>
  <si>
    <t>عينوز</t>
  </si>
  <si>
    <t>إلهام</t>
  </si>
  <si>
    <t>حلواني</t>
  </si>
  <si>
    <t>إيمان</t>
  </si>
  <si>
    <t>بومايلة</t>
  </si>
  <si>
    <t>روميساء</t>
  </si>
  <si>
    <t>بن سعدون</t>
  </si>
  <si>
    <t>لطفي</t>
  </si>
  <si>
    <t>لعجيمي</t>
  </si>
  <si>
    <t>صبرينة</t>
  </si>
  <si>
    <t>خلفي</t>
  </si>
  <si>
    <t>محمد الأمين</t>
  </si>
  <si>
    <t>مناصرية</t>
  </si>
  <si>
    <t>راضية</t>
  </si>
  <si>
    <t>بوزيان</t>
  </si>
  <si>
    <t>محمد أنيس</t>
  </si>
  <si>
    <t>كوثر</t>
  </si>
  <si>
    <t>طوايبية</t>
  </si>
  <si>
    <t>رامي</t>
  </si>
  <si>
    <t>بومدين</t>
  </si>
  <si>
    <t>وفاء</t>
  </si>
  <si>
    <t>لعلالي</t>
  </si>
  <si>
    <t>ماجدة</t>
  </si>
  <si>
    <t>ناجي</t>
  </si>
  <si>
    <t>محمد لمين</t>
  </si>
  <si>
    <t>مريان</t>
  </si>
  <si>
    <t>عليات</t>
  </si>
  <si>
    <t>وسيم</t>
  </si>
  <si>
    <t>شنش</t>
  </si>
  <si>
    <t>بلال</t>
  </si>
  <si>
    <t>دنيزاد</t>
  </si>
  <si>
    <t>مع</t>
  </si>
  <si>
    <t>السنة الجامعية :2017/2016</t>
  </si>
  <si>
    <t>2017-2016</t>
  </si>
  <si>
    <t>السنة الجامعية للتخرج: 2017/2016</t>
  </si>
  <si>
    <t>2017/2016</t>
  </si>
  <si>
    <t xml:space="preserve"> </t>
  </si>
  <si>
    <t>شابي</t>
  </si>
  <si>
    <t>فتني</t>
  </si>
  <si>
    <t>صالحي ي</t>
  </si>
  <si>
    <t>عياري</t>
  </si>
  <si>
    <t>بومنجل السعيد</t>
  </si>
  <si>
    <t>صالحي محمد يزيد</t>
  </si>
  <si>
    <t>بومنجل</t>
  </si>
  <si>
    <t>عنابة</t>
  </si>
  <si>
    <t>11/6016636</t>
  </si>
  <si>
    <t>11/6016782</t>
  </si>
  <si>
    <t>12/6021956</t>
  </si>
  <si>
    <t>11/6036867</t>
  </si>
  <si>
    <t>10/6017379</t>
  </si>
  <si>
    <t>11/6016360</t>
  </si>
  <si>
    <t>10/6042619</t>
  </si>
  <si>
    <t>12/6018543</t>
  </si>
  <si>
    <t>12/6023465</t>
  </si>
  <si>
    <t>12/6018622</t>
  </si>
  <si>
    <t>القل</t>
  </si>
  <si>
    <t>12/6018741</t>
  </si>
  <si>
    <t>12/6021873</t>
  </si>
  <si>
    <t>11/6016678</t>
  </si>
  <si>
    <t>11/6016359</t>
  </si>
  <si>
    <t>10/6027451</t>
  </si>
  <si>
    <t>06/6067018</t>
  </si>
  <si>
    <t>06/6037827</t>
  </si>
  <si>
    <t>08/6049341</t>
  </si>
  <si>
    <t>القالة</t>
  </si>
  <si>
    <t>07/6028914</t>
  </si>
  <si>
    <t>12/6020698</t>
  </si>
  <si>
    <t>11/6038443</t>
  </si>
  <si>
    <t>سوق أهراس</t>
  </si>
  <si>
    <t>11/6020824</t>
  </si>
  <si>
    <t xml:space="preserve"> سكيكدة</t>
  </si>
  <si>
    <t xml:space="preserve"> الطارف</t>
  </si>
  <si>
    <t xml:space="preserve">                   السنة الجامعية:2017/2016 </t>
  </si>
  <si>
    <t>السنة الجامعية:2017/2016</t>
  </si>
  <si>
    <t xml:space="preserve">بوحجار </t>
  </si>
  <si>
    <t>السنة الجامعية:2016-2017</t>
  </si>
  <si>
    <t xml:space="preserve">بوخاتم </t>
  </si>
  <si>
    <t>12/6022102</t>
  </si>
  <si>
    <t>امال</t>
  </si>
  <si>
    <t>فارس الإسلام</t>
  </si>
  <si>
    <t>الهام</t>
  </si>
  <si>
    <t>محمد الامين</t>
  </si>
  <si>
    <t>اكرام</t>
  </si>
  <si>
    <t>صحور</t>
  </si>
  <si>
    <t>محمد اسامة</t>
  </si>
  <si>
    <t>07/6027375</t>
  </si>
  <si>
    <t>داودي</t>
  </si>
  <si>
    <t>محمد</t>
  </si>
  <si>
    <t>07/6041647</t>
  </si>
  <si>
    <t>عزايزية</t>
  </si>
  <si>
    <t>09/4009976</t>
  </si>
  <si>
    <t>تبسة</t>
  </si>
  <si>
    <t>دنيا زاد</t>
  </si>
  <si>
    <t>سيدي  عمار</t>
  </si>
  <si>
    <t>الطارف</t>
  </si>
  <si>
    <t>الحادي عشر (11)</t>
  </si>
  <si>
    <t>الثاني عشر (12)</t>
  </si>
  <si>
    <t>الرابع عشر (14)</t>
  </si>
  <si>
    <t>الخامس عشر (15)</t>
  </si>
  <si>
    <t>السادس عشر (16)</t>
  </si>
  <si>
    <t>السابع عشر (17)</t>
  </si>
  <si>
    <t>الثامن عشر (18)</t>
  </si>
  <si>
    <t>التاسع عشر (19)</t>
  </si>
  <si>
    <t>العشرون (20)</t>
  </si>
  <si>
    <t xml:space="preserve">عنـــــــابة فـــي: </t>
  </si>
  <si>
    <t>الثالث عشر (13)</t>
  </si>
  <si>
    <t xml:space="preserve"> سوق أهراس</t>
  </si>
  <si>
    <t xml:space="preserve"> عنابة</t>
  </si>
  <si>
    <t>سكيكدة</t>
  </si>
  <si>
    <t xml:space="preserve">سوق أهراس </t>
  </si>
  <si>
    <t>الحادي والعشرون (21)</t>
  </si>
  <si>
    <t>الثاني والعشرون (22)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</si>
</sst>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40C]dddd\ d\ mmmm\ yyyy"/>
    <numFmt numFmtId="173" formatCode="_-* #&quot; &quot;##0.00\ _ _-;\-* #&quot; &quot;##0.00\ _ _-;_-* &quot;-&quot;??\ _ _-;_-@_-"/>
    <numFmt numFmtId="174" formatCode="h:mm:ss&quot; &quot;AM/PM"/>
    <numFmt numFmtId="175" formatCode="[&gt;=3000000000000]#&quot; &quot;##&quot; &quot;##&quot; &quot;##&quot; &quot;###&quot; &quot;###&quot; | &quot;##;#&quot; &quot;##&quot; &quot;##&quot; &quot;##&quot; &quot;###&quot; &quot;###"/>
    <numFmt numFmtId="176" formatCode="[&gt;=3000000000000]##;#&quot; &quot;#0.00#&quot; &quot;#"/>
    <numFmt numFmtId="177" formatCode="[&gt;=3000000000000]##;#&quot; &quot;#&quot; &quot;#"/>
    <numFmt numFmtId="178" formatCode="_-* #&quot; &quot;##0&quot; &quot;&quot; &quot;_-;\-* #&quot; &quot;##0&quot; &quot;&quot; &quot;_-;_-* &quot;-&quot;&quot; &quot;&quot; &quot;_-;_-@_-"/>
    <numFmt numFmtId="179" formatCode="_-* #&quot; &quot;##0\ _ _-;\-* #&quot; &quot;##0\ _ _-;_-* &quot;-&quot;&quot; &quot;_ _-;_-@_-"/>
    <numFmt numFmtId="180" formatCode="#&quot; &quot;##0&quot; &quot;&quot; &quot;"/>
    <numFmt numFmtId="181" formatCode="m/d/yyyy;@"/>
    <numFmt numFmtId="182" formatCode="[&gt;=3000000000000]#&quot; &quot;##&quot; &quot;##&quot; &quot;##&quot; &quot;###&quot; &quot;###.0&quot; | &quot;##;#&quot; &quot;##&quot; &quot;##&quot; &quot;##&quot; &quot;###&quot; &quot;###.0"/>
    <numFmt numFmtId="183" formatCode="[&gt;=3000000000000]#&quot; &quot;##&quot; &quot;##&quot; &quot;##&quot; &quot;###&quot; &quot;###.00&quot; | &quot;##;#&quot; &quot;##&quot; &quot;##&quot; &quot;##&quot; &quot;###&quot; &quot;###.00"/>
    <numFmt numFmtId="184" formatCode="#&quot; &quot;##0.00"/>
    <numFmt numFmtId="185" formatCode="_-* #,##0.000\ _ _-;\-* #,##0.000\ _ _-;_-* &quot;-&quot;??\ _ _-;_-@_-"/>
    <numFmt numFmtId="186" formatCode="_-* #&quot; &quot;##0.000\ _ _-;\-* #&quot; &quot;##0.000\ _ _-;_-* &quot;-&quot;??\ _ _-;_-@_-"/>
    <numFmt numFmtId="187" formatCode="_-* #&quot; &quot;##0.0000\ _ _-;\-* #&quot; &quot;##0.0000\ _ _-;_-* &quot;-&quot;??\ _ _-;_-@_-"/>
    <numFmt numFmtId="188" formatCode="0.0"/>
    <numFmt numFmtId="189" formatCode="dd/mm/yy;@"/>
    <numFmt numFmtId="190" formatCode="#&quot; &quot;##0.00_ ;\-#&quot; &quot;##0.00\ "/>
    <numFmt numFmtId="191" formatCode="0.000"/>
    <numFmt numFmtId="192" formatCode="mmm\-yyyy"/>
    <numFmt numFmtId="193" formatCode="[$-1010000]yyyy/mm/dd;@"/>
    <numFmt numFmtId="194" formatCode="0.00;[Red]0.00"/>
    <numFmt numFmtId="195" formatCode="0.00000"/>
    <numFmt numFmtId="196" formatCode="0.0000"/>
  </numFmts>
  <fonts count="9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b/>
      <sz val="12"/>
      <name val="Arial"/>
      <family val="2"/>
    </font>
    <font>
      <sz val="8"/>
      <name val="Arial"/>
      <family val="2"/>
    </font>
    <font>
      <sz val="14"/>
      <name val="Arial"/>
      <family val="2"/>
    </font>
    <font>
      <b/>
      <sz val="14"/>
      <name val="Arial"/>
      <family val="2"/>
    </font>
    <font>
      <sz val="11"/>
      <name val="Arial"/>
      <family val="2"/>
    </font>
    <font>
      <sz val="9"/>
      <name val="Arial"/>
      <family val="2"/>
    </font>
    <font>
      <sz val="9"/>
      <color indexed="8"/>
      <name val="Simplified Arabic"/>
      <family val="1"/>
    </font>
    <font>
      <sz val="10"/>
      <color indexed="8"/>
      <name val="MS Sans Serif"/>
      <family val="2"/>
    </font>
    <font>
      <sz val="8"/>
      <color indexed="8"/>
      <name val="Simplified Arabic"/>
      <family val="1"/>
    </font>
    <font>
      <b/>
      <sz val="36"/>
      <name val="Arial"/>
      <family val="2"/>
    </font>
    <font>
      <sz val="12"/>
      <color indexed="8"/>
      <name val="Arial"/>
      <family val="2"/>
    </font>
    <font>
      <sz val="12"/>
      <name val="Arial"/>
      <family val="2"/>
    </font>
    <font>
      <b/>
      <sz val="11"/>
      <name val="Arial"/>
      <family val="2"/>
    </font>
    <font>
      <b/>
      <sz val="16"/>
      <name val="Arial"/>
      <family val="2"/>
    </font>
    <font>
      <b/>
      <i/>
      <sz val="14"/>
      <name val="Arial"/>
      <family val="2"/>
    </font>
    <font>
      <b/>
      <sz val="9"/>
      <name val="Arial"/>
      <family val="2"/>
    </font>
    <font>
      <b/>
      <sz val="18"/>
      <name val="Arial"/>
      <family val="2"/>
    </font>
    <font>
      <b/>
      <u val="single"/>
      <sz val="16"/>
      <name val="Arial"/>
      <family val="2"/>
    </font>
    <font>
      <b/>
      <sz val="8"/>
      <name val="Arial"/>
      <family val="2"/>
    </font>
    <font>
      <b/>
      <sz val="26"/>
      <name val="Arial"/>
      <family val="2"/>
    </font>
    <font>
      <b/>
      <u val="single"/>
      <sz val="12"/>
      <name val="Arial"/>
      <family val="2"/>
    </font>
    <font>
      <b/>
      <sz val="11"/>
      <color indexed="8"/>
      <name val="Arabic Transparent"/>
      <family val="0"/>
    </font>
    <font>
      <b/>
      <sz val="12"/>
      <color indexed="8"/>
      <name val="Arial"/>
      <family val="2"/>
    </font>
    <font>
      <b/>
      <sz val="20"/>
      <name val="Arial"/>
      <family val="2"/>
    </font>
    <font>
      <b/>
      <sz val="24"/>
      <name val="Arial"/>
      <family val="2"/>
    </font>
    <font>
      <b/>
      <sz val="10"/>
      <color indexed="8"/>
      <name val="Arial"/>
      <family val="2"/>
    </font>
    <font>
      <b/>
      <sz val="11"/>
      <color indexed="8"/>
      <name val="Comic Sans MS"/>
      <family val="4"/>
    </font>
    <font>
      <b/>
      <sz val="11"/>
      <color indexed="8"/>
      <name val="Arial"/>
      <family val="2"/>
    </font>
    <font>
      <sz val="10"/>
      <color indexed="8"/>
      <name val="Arial"/>
      <family val="2"/>
    </font>
    <font>
      <sz val="12"/>
      <color indexed="8"/>
      <name val="Simplified Arabic"/>
      <family val="1"/>
    </font>
    <font>
      <sz val="11"/>
      <color indexed="8"/>
      <name val="Simplified Arabic"/>
      <family val="1"/>
    </font>
    <font>
      <b/>
      <sz val="9"/>
      <color indexed="8"/>
      <name val="Simplified Arabic"/>
      <family val="1"/>
    </font>
    <font>
      <sz val="11"/>
      <color indexed="8"/>
      <name val="Arial"/>
      <family val="2"/>
    </font>
    <font>
      <sz val="9"/>
      <color indexed="8"/>
      <name val="Arial"/>
      <family val="2"/>
    </font>
    <font>
      <sz val="8"/>
      <color indexed="8"/>
      <name val="Arial"/>
      <family val="2"/>
    </font>
    <font>
      <b/>
      <sz val="12"/>
      <color indexed="8"/>
      <name val="Comic Sans MS"/>
      <family val="4"/>
    </font>
    <font>
      <sz val="11"/>
      <color indexed="8"/>
      <name val="Comic Sans MS"/>
      <family val="4"/>
    </font>
    <font>
      <b/>
      <sz val="14"/>
      <color indexed="8"/>
      <name val="Arial"/>
      <family val="2"/>
    </font>
    <font>
      <sz val="14"/>
      <color indexed="8"/>
      <name val="Simplified Arabic"/>
      <family val="1"/>
    </font>
    <font>
      <sz val="14"/>
      <color indexed="8"/>
      <name val="Arial"/>
      <family val="2"/>
    </font>
    <font>
      <b/>
      <sz val="10"/>
      <color indexed="8"/>
      <name val="Calibri"/>
      <family val="2"/>
    </font>
    <font>
      <sz val="10"/>
      <color indexed="8"/>
      <name val="Calibri"/>
      <family val="2"/>
    </font>
    <font>
      <b/>
      <sz val="12"/>
      <color indexed="8"/>
      <name val="Calibri"/>
      <family val="2"/>
    </font>
    <font>
      <b/>
      <i/>
      <sz val="18"/>
      <name val="Arial"/>
      <family val="2"/>
    </font>
    <font>
      <b/>
      <sz val="11"/>
      <color indexed="8"/>
      <name val="Simplified Arabic"/>
      <family val="1"/>
    </font>
    <font>
      <sz val="12"/>
      <color indexed="8"/>
      <name val="Calibri"/>
      <family val="2"/>
    </font>
    <font>
      <b/>
      <sz val="14"/>
      <color indexed="8"/>
      <name val="Calibri"/>
      <family val="2"/>
    </font>
    <font>
      <b/>
      <sz val="14"/>
      <name val="Calibri"/>
      <family val="2"/>
    </font>
    <font>
      <sz val="16"/>
      <name val="Arial"/>
      <family val="2"/>
    </font>
    <font>
      <sz val="18"/>
      <name val="Arial"/>
      <family val="2"/>
    </font>
    <font>
      <sz val="14"/>
      <name val="Wingdings"/>
      <family val="0"/>
    </font>
    <font>
      <sz val="14"/>
      <name val="Times New Roman"/>
      <family val="1"/>
    </font>
    <font>
      <b/>
      <u val="single"/>
      <sz val="14"/>
      <name val="Arial"/>
      <family val="2"/>
    </font>
    <font>
      <b/>
      <sz val="12"/>
      <name val="Arabic Transparent"/>
      <family val="0"/>
    </font>
    <font>
      <sz val="16"/>
      <color indexed="8"/>
      <name val="Arial"/>
      <family val="2"/>
    </font>
    <font>
      <sz val="14"/>
      <color indexed="8"/>
      <name val="Comic Sans MS"/>
      <family val="4"/>
    </font>
    <font>
      <sz val="14"/>
      <name val="Comic Sans MS"/>
      <family val="4"/>
    </font>
    <font>
      <sz val="14"/>
      <color indexed="17"/>
      <name val="Arial"/>
      <family val="2"/>
    </font>
    <font>
      <b/>
      <sz val="14"/>
      <name val="Cambria"/>
      <family val="1"/>
    </font>
    <font>
      <b/>
      <sz val="14"/>
      <color indexed="17"/>
      <name val="Arial"/>
      <family val="2"/>
    </font>
    <font>
      <b/>
      <sz val="10"/>
      <name val="Cambria"/>
      <family val="1"/>
    </font>
    <font>
      <sz val="14"/>
      <color indexed="8"/>
      <name val="Calibri"/>
      <family val="2"/>
    </font>
    <font>
      <sz val="14"/>
      <color rgb="FF00B050"/>
      <name val="Arial"/>
      <family val="2"/>
    </font>
    <font>
      <b/>
      <sz val="14"/>
      <color rgb="FF00B050"/>
      <name val="Arial"/>
      <family val="2"/>
    </font>
    <font>
      <sz val="11"/>
      <color theme="1"/>
      <name val="Arial"/>
      <family val="2"/>
    </font>
    <font>
      <b/>
      <sz val="11"/>
      <color theme="1"/>
      <name val="Arial"/>
      <family val="2"/>
    </font>
    <font>
      <sz val="12"/>
      <color theme="1"/>
      <name val="Calibri"/>
      <family val="2"/>
    </font>
    <font>
      <b/>
      <sz val="14"/>
      <color theme="1"/>
      <name val="Arial"/>
      <family val="2"/>
    </font>
    <font>
      <b/>
      <sz val="11"/>
      <color theme="1"/>
      <name val="Calibri"/>
      <family val="2"/>
    </font>
    <font>
      <b/>
      <sz val="12"/>
      <color theme="1"/>
      <name val="Arial"/>
      <family val="2"/>
    </font>
    <font>
      <b/>
      <sz val="12"/>
      <color theme="1"/>
      <name val="Calibri"/>
      <family val="2"/>
    </font>
    <font>
      <sz val="14"/>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lightGrid"/>
    </fill>
    <fill>
      <patternFill patternType="solid">
        <fgColor theme="9" tint="0.39998000860214233"/>
        <bgColor indexed="64"/>
      </patternFill>
    </fill>
    <fill>
      <patternFill patternType="solid">
        <fgColor rgb="FFFFFF00"/>
        <bgColor indexed="64"/>
      </patternFill>
    </fill>
    <fill>
      <patternFill patternType="solid">
        <fgColor indexed="15"/>
        <bgColor indexed="64"/>
      </patternFill>
    </fill>
    <fill>
      <patternFill patternType="solid">
        <fgColor theme="0"/>
        <bgColor indexed="64"/>
      </patternFill>
    </fill>
    <fill>
      <patternFill patternType="solid">
        <fgColor indexed="40"/>
        <bgColor indexed="64"/>
      </patternFill>
    </fill>
    <fill>
      <patternFill patternType="solid">
        <fgColor rgb="FF00FFFF"/>
        <bgColor indexed="64"/>
      </patternFill>
    </fill>
    <fill>
      <patternFill patternType="solid">
        <fgColor indexed="41"/>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6" tint="-0.24997000396251678"/>
        <bgColor indexed="64"/>
      </patternFill>
    </fill>
  </fills>
  <borders count="8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diagonalUp="1">
      <left>
        <color indexed="63"/>
      </left>
      <right>
        <color indexed="63"/>
      </right>
      <top>
        <color indexed="63"/>
      </top>
      <bottom>
        <color indexed="63"/>
      </bottom>
      <diagonal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medium"/>
      <top style="thin"/>
      <bottom style="thin"/>
    </border>
    <border>
      <left style="medium"/>
      <right style="thin"/>
      <top style="thin"/>
      <bottom style="thin"/>
    </border>
    <border>
      <left style="medium"/>
      <right/>
      <top/>
      <bottom/>
    </border>
    <border>
      <left/>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border>
    <border>
      <left>
        <color indexed="63"/>
      </left>
      <right style="medium"/>
      <top style="thin"/>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style="medium"/>
      <right/>
      <top>
        <color indexed="63"/>
      </top>
      <bottom style="thin"/>
    </border>
    <border>
      <left/>
      <right style="medium"/>
      <top>
        <color indexed="63"/>
      </top>
      <bottom style="thin"/>
    </border>
    <border>
      <left/>
      <right/>
      <top style="thick"/>
      <bottom style="medium"/>
    </border>
    <border>
      <left/>
      <right style="thick"/>
      <top style="thick"/>
      <bottom style="medium"/>
    </border>
    <border>
      <left style="thick"/>
      <right/>
      <top style="medium"/>
      <bottom style="medium"/>
    </border>
    <border>
      <left>
        <color indexed="63"/>
      </left>
      <right>
        <color indexed="63"/>
      </right>
      <top style="medium"/>
      <bottom style="medium"/>
    </border>
    <border>
      <left style="thick"/>
      <right/>
      <top style="medium"/>
      <bottom style="thick"/>
    </border>
    <border>
      <left/>
      <right/>
      <top style="medium"/>
      <bottom style="thick"/>
    </border>
    <border>
      <left/>
      <right/>
      <top style="medium"/>
      <bottom/>
    </border>
    <border>
      <left style="thick"/>
      <right/>
      <top style="thick"/>
      <bottom style="medium"/>
    </border>
    <border>
      <left style="medium"/>
      <right/>
      <top style="thick"/>
      <bottom style="medium"/>
    </border>
    <border>
      <left/>
      <right style="thick"/>
      <top/>
      <bottom/>
    </border>
    <border>
      <left style="medium"/>
      <right>
        <color indexed="63"/>
      </right>
      <top style="medium"/>
      <bottom style="medium"/>
    </border>
    <border>
      <left/>
      <right style="thick"/>
      <top style="medium"/>
      <bottom style="medium"/>
    </border>
    <border>
      <left style="medium"/>
      <right/>
      <top style="medium"/>
      <bottom style="thick"/>
    </border>
    <border>
      <left/>
      <right style="thick"/>
      <top style="medium"/>
      <bottom style="thick"/>
    </border>
    <border>
      <left style="thick"/>
      <right/>
      <top/>
      <bottom/>
    </border>
    <border>
      <left>
        <color indexed="63"/>
      </left>
      <right style="medium"/>
      <top style="medium"/>
      <bottom>
        <color indexed="63"/>
      </bottom>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761">
    <xf numFmtId="0" fontId="0" fillId="0" borderId="0" xfId="0" applyAlignment="1">
      <alignment/>
    </xf>
    <xf numFmtId="0" fontId="18" fillId="0" borderId="0" xfId="0" applyFont="1" applyAlignment="1" applyProtection="1">
      <alignment/>
      <protection hidden="1"/>
    </xf>
    <xf numFmtId="0" fontId="0" fillId="0" borderId="0" xfId="0" applyAlignment="1" applyProtection="1">
      <alignment/>
      <protection hidden="1"/>
    </xf>
    <xf numFmtId="0" fontId="18" fillId="0" borderId="10" xfId="0" applyFont="1" applyBorder="1" applyAlignment="1" applyProtection="1">
      <alignment horizontal="right" wrapText="1"/>
      <protection hidden="1"/>
    </xf>
    <xf numFmtId="0" fontId="18" fillId="0" borderId="10" xfId="0" applyFont="1" applyBorder="1" applyAlignment="1" applyProtection="1">
      <alignment horizontal="center" wrapText="1"/>
      <protection hidden="1"/>
    </xf>
    <xf numFmtId="0" fontId="18" fillId="0" borderId="11" xfId="0" applyFont="1" applyBorder="1" applyAlignment="1" applyProtection="1">
      <alignment horizontal="right"/>
      <protection hidden="1"/>
    </xf>
    <xf numFmtId="0" fontId="18" fillId="0" borderId="11" xfId="0" applyFont="1" applyBorder="1" applyAlignment="1" applyProtection="1">
      <alignment horizontal="center"/>
      <protection hidden="1"/>
    </xf>
    <xf numFmtId="0" fontId="0" fillId="0" borderId="12" xfId="0" applyBorder="1" applyAlignment="1">
      <alignment/>
    </xf>
    <xf numFmtId="2" fontId="0" fillId="0" borderId="12" xfId="0" applyNumberFormat="1" applyBorder="1" applyAlignment="1">
      <alignment horizontal="center"/>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0" fillId="0" borderId="12" xfId="0" applyFill="1" applyBorder="1" applyAlignment="1">
      <alignment/>
    </xf>
    <xf numFmtId="0" fontId="31" fillId="0" borderId="0" xfId="0" applyFont="1" applyAlignment="1">
      <alignment horizontal="right"/>
    </xf>
    <xf numFmtId="0" fontId="0" fillId="0" borderId="0" xfId="0" applyBorder="1" applyAlignment="1">
      <alignment/>
    </xf>
    <xf numFmtId="0" fontId="24" fillId="0" borderId="0" xfId="0" applyFont="1" applyAlignment="1">
      <alignment horizontal="right"/>
    </xf>
    <xf numFmtId="0" fontId="19" fillId="0" borderId="0" xfId="0" applyFont="1" applyAlignment="1">
      <alignment horizontal="right"/>
    </xf>
    <xf numFmtId="0" fontId="0" fillId="0" borderId="0" xfId="0" applyFont="1" applyAlignment="1">
      <alignment horizontal="right"/>
    </xf>
    <xf numFmtId="0" fontId="32" fillId="0" borderId="0" xfId="0" applyFont="1" applyAlignment="1">
      <alignment horizontal="right"/>
    </xf>
    <xf numFmtId="0" fontId="34" fillId="0" borderId="0" xfId="0" applyFont="1" applyAlignment="1">
      <alignment horizontal="right"/>
    </xf>
    <xf numFmtId="0" fontId="30" fillId="0" borderId="0" xfId="0" applyFont="1" applyAlignment="1">
      <alignment horizontal="right"/>
    </xf>
    <xf numFmtId="0" fontId="37" fillId="0" borderId="13" xfId="0" applyFont="1" applyBorder="1" applyAlignment="1" applyProtection="1">
      <alignment horizontal="center" wrapText="1"/>
      <protection hidden="1"/>
    </xf>
    <xf numFmtId="0" fontId="18" fillId="0" borderId="14" xfId="0" applyFont="1" applyBorder="1" applyAlignment="1" applyProtection="1">
      <alignment horizontal="center"/>
      <protection hidden="1"/>
    </xf>
    <xf numFmtId="0" fontId="19" fillId="0" borderId="0" xfId="0" applyFont="1" applyAlignment="1">
      <alignment/>
    </xf>
    <xf numFmtId="0" fontId="0" fillId="24" borderId="0" xfId="0" applyFill="1" applyAlignment="1">
      <alignment/>
    </xf>
    <xf numFmtId="0" fontId="38" fillId="0" borderId="0" xfId="0" applyFont="1" applyAlignment="1">
      <alignment/>
    </xf>
    <xf numFmtId="0" fontId="19" fillId="25" borderId="0" xfId="0" applyFont="1" applyFill="1" applyAlignment="1">
      <alignment/>
    </xf>
    <xf numFmtId="0" fontId="81" fillId="0" borderId="0" xfId="0" applyFont="1" applyAlignment="1">
      <alignment/>
    </xf>
    <xf numFmtId="0" fontId="22" fillId="25" borderId="0" xfId="0" applyFont="1" applyFill="1" applyAlignment="1">
      <alignment/>
    </xf>
    <xf numFmtId="14" fontId="22" fillId="0" borderId="0" xfId="0" applyNumberFormat="1" applyFont="1" applyAlignment="1">
      <alignment/>
    </xf>
    <xf numFmtId="0" fontId="21" fillId="0" borderId="0" xfId="0" applyFont="1" applyAlignment="1">
      <alignment horizontal="left"/>
    </xf>
    <xf numFmtId="0" fontId="22" fillId="25" borderId="0" xfId="0" applyFont="1" applyFill="1" applyAlignment="1">
      <alignment horizontal="center"/>
    </xf>
    <xf numFmtId="0" fontId="22" fillId="0" borderId="0" xfId="0" applyFont="1" applyAlignment="1">
      <alignment horizontal="left"/>
    </xf>
    <xf numFmtId="0" fontId="30" fillId="0" borderId="0" xfId="0" applyFont="1" applyAlignment="1">
      <alignment/>
    </xf>
    <xf numFmtId="2" fontId="22" fillId="0" borderId="0" xfId="0" applyNumberFormat="1" applyFont="1" applyAlignment="1">
      <alignment/>
    </xf>
    <xf numFmtId="0" fontId="39" fillId="0" borderId="0" xfId="0" applyFont="1" applyAlignment="1">
      <alignment/>
    </xf>
    <xf numFmtId="0" fontId="22" fillId="0" borderId="0" xfId="0" applyFont="1" applyAlignment="1">
      <alignment horizontal="right"/>
    </xf>
    <xf numFmtId="0" fontId="22" fillId="0" borderId="0" xfId="0" applyFont="1" applyAlignment="1">
      <alignment horizontal="center"/>
    </xf>
    <xf numFmtId="0" fontId="22" fillId="26" borderId="0" xfId="0" applyFont="1" applyFill="1" applyAlignment="1">
      <alignment/>
    </xf>
    <xf numFmtId="14" fontId="18" fillId="0" borderId="0" xfId="0" applyNumberFormat="1" applyFont="1" applyAlignment="1">
      <alignment/>
    </xf>
    <xf numFmtId="0" fontId="77" fillId="25" borderId="0" xfId="0" applyFont="1" applyFill="1" applyAlignment="1">
      <alignment horizontal="center"/>
    </xf>
    <xf numFmtId="0" fontId="42" fillId="26" borderId="0" xfId="0" applyFont="1" applyFill="1" applyAlignment="1">
      <alignment/>
    </xf>
    <xf numFmtId="0" fontId="43" fillId="0" borderId="0" xfId="0" applyFont="1" applyFill="1" applyAlignment="1">
      <alignment horizontal="center"/>
    </xf>
    <xf numFmtId="0" fontId="42" fillId="0" borderId="0" xfId="0" applyFont="1" applyFill="1" applyAlignment="1">
      <alignment horizontal="center"/>
    </xf>
    <xf numFmtId="0" fontId="21" fillId="25" borderId="0" xfId="0" applyFont="1" applyFill="1" applyAlignment="1">
      <alignment/>
    </xf>
    <xf numFmtId="14" fontId="21" fillId="25" borderId="0" xfId="0" applyNumberFormat="1" applyFont="1" applyFill="1" applyAlignment="1">
      <alignment/>
    </xf>
    <xf numFmtId="0" fontId="82" fillId="0" borderId="0" xfId="0" applyFont="1" applyAlignment="1">
      <alignment/>
    </xf>
    <xf numFmtId="0" fontId="30" fillId="25" borderId="0" xfId="0" applyFont="1" applyFill="1" applyAlignment="1">
      <alignment/>
    </xf>
    <xf numFmtId="1" fontId="18" fillId="0" borderId="0" xfId="51" applyNumberFormat="1" applyFont="1" applyFill="1" applyBorder="1" applyAlignment="1">
      <alignment vertical="center"/>
      <protection/>
    </xf>
    <xf numFmtId="0" fontId="18" fillId="0" borderId="0" xfId="0" applyFont="1" applyAlignment="1">
      <alignment vertical="center"/>
    </xf>
    <xf numFmtId="0" fontId="46" fillId="0" borderId="12" xfId="0" applyFont="1" applyFill="1" applyBorder="1" applyAlignment="1">
      <alignment horizontal="right" vertical="center"/>
    </xf>
    <xf numFmtId="0" fontId="18" fillId="0" borderId="12" xfId="0" applyFont="1" applyBorder="1" applyAlignment="1">
      <alignment vertical="center"/>
    </xf>
    <xf numFmtId="0" fontId="37" fillId="27" borderId="15" xfId="0" applyFont="1" applyFill="1" applyBorder="1" applyAlignment="1">
      <alignment horizontal="center" vertical="center"/>
    </xf>
    <xf numFmtId="0" fontId="37" fillId="27" borderId="16" xfId="0" applyFont="1" applyFill="1" applyBorder="1" applyAlignment="1">
      <alignment horizontal="right" vertical="center"/>
    </xf>
    <xf numFmtId="0" fontId="37" fillId="27" borderId="15" xfId="0" applyFont="1" applyFill="1" applyBorder="1" applyAlignment="1">
      <alignment vertical="center"/>
    </xf>
    <xf numFmtId="2" fontId="30" fillId="0" borderId="12" xfId="0" applyNumberFormat="1" applyFont="1" applyFill="1" applyBorder="1" applyAlignment="1">
      <alignment horizontal="center" vertical="center"/>
    </xf>
    <xf numFmtId="2" fontId="48" fillId="0" borderId="12" xfId="51" applyNumberFormat="1" applyFont="1" applyFill="1" applyBorder="1" applyAlignment="1">
      <alignment horizontal="center" vertical="center"/>
      <protection/>
    </xf>
    <xf numFmtId="2" fontId="30" fillId="28" borderId="12" xfId="0" applyNumberFormat="1" applyFont="1" applyFill="1" applyBorder="1" applyAlignment="1">
      <alignment horizontal="center" vertical="center"/>
    </xf>
    <xf numFmtId="0" fontId="30" fillId="0" borderId="12" xfId="0" applyFont="1" applyBorder="1" applyAlignment="1">
      <alignment horizontal="center" vertical="center"/>
    </xf>
    <xf numFmtId="2" fontId="30" fillId="0" borderId="12" xfId="0" applyNumberFormat="1" applyFont="1" applyBorder="1" applyAlignment="1">
      <alignment horizontal="center" vertical="center"/>
    </xf>
    <xf numFmtId="0" fontId="19" fillId="0" borderId="12" xfId="0" applyFont="1" applyBorder="1" applyAlignment="1" applyProtection="1">
      <alignment horizontal="center" vertical="center"/>
      <protection hidden="1"/>
    </xf>
    <xf numFmtId="0" fontId="19" fillId="0" borderId="12" xfId="0" applyFont="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Border="1" applyAlignment="1" applyProtection="1">
      <alignment horizontal="center" vertical="center"/>
      <protection hidden="1"/>
    </xf>
    <xf numFmtId="2" fontId="0" fillId="28" borderId="12" xfId="0" applyNumberFormat="1" applyFill="1" applyBorder="1" applyAlignment="1">
      <alignment horizontal="center" vertical="center"/>
    </xf>
    <xf numFmtId="0" fontId="0" fillId="0" borderId="12" xfId="0" applyBorder="1" applyAlignment="1">
      <alignment horizontal="center" vertical="center"/>
    </xf>
    <xf numFmtId="0" fontId="0" fillId="27" borderId="12" xfId="0" applyFill="1" applyBorder="1" applyAlignment="1">
      <alignment horizontal="center" vertical="center"/>
    </xf>
    <xf numFmtId="0" fontId="31" fillId="0" borderId="12" xfId="0" applyFont="1" applyBorder="1" applyAlignment="1">
      <alignment horizontal="center" vertical="center"/>
    </xf>
    <xf numFmtId="0" fontId="20" fillId="0" borderId="11" xfId="0" applyFont="1" applyBorder="1" applyAlignment="1">
      <alignment horizontal="center" vertical="center"/>
    </xf>
    <xf numFmtId="0" fontId="50" fillId="0" borderId="17" xfId="51" applyFont="1" applyFill="1" applyBorder="1" applyAlignment="1">
      <alignment horizontal="center" vertical="center"/>
      <protection/>
    </xf>
    <xf numFmtId="0" fontId="22" fillId="0" borderId="12" xfId="0" applyFont="1" applyBorder="1" applyAlignment="1">
      <alignment horizontal="center" vertical="center"/>
    </xf>
    <xf numFmtId="0" fontId="21" fillId="0" borderId="12" xfId="0" applyFont="1" applyBorder="1" applyAlignment="1">
      <alignment horizontal="center" vertical="center"/>
    </xf>
    <xf numFmtId="0" fontId="18" fillId="0" borderId="12" xfId="0" applyFont="1" applyBorder="1" applyAlignment="1" applyProtection="1">
      <alignment horizontal="center" vertical="center"/>
      <protection hidden="1"/>
    </xf>
    <xf numFmtId="0" fontId="19" fillId="28" borderId="12"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Alignment="1" applyProtection="1">
      <alignment vertical="center"/>
      <protection hidden="1"/>
    </xf>
    <xf numFmtId="0" fontId="0" fillId="0" borderId="0" xfId="0" applyFont="1" applyAlignment="1" applyProtection="1">
      <alignment vertical="center"/>
      <protection hidden="1"/>
    </xf>
    <xf numFmtId="0" fontId="18" fillId="8"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0" borderId="0" xfId="0" applyFont="1" applyAlignment="1" applyProtection="1">
      <alignment vertical="center"/>
      <protection hidden="1"/>
    </xf>
    <xf numFmtId="0" fontId="18" fillId="0" borderId="10" xfId="0" applyFont="1" applyBorder="1" applyAlignment="1" applyProtection="1">
      <alignment horizontal="right" vertical="center" wrapText="1"/>
      <protection hidden="1"/>
    </xf>
    <xf numFmtId="0" fontId="18" fillId="0" borderId="10"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hidden="1"/>
    </xf>
    <xf numFmtId="0" fontId="18" fillId="0" borderId="11" xfId="0" applyFont="1" applyBorder="1" applyAlignment="1" applyProtection="1">
      <alignment horizontal="right" vertical="center"/>
      <protection hidden="1"/>
    </xf>
    <xf numFmtId="0" fontId="18" fillId="0" borderId="11"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0" fillId="0" borderId="0" xfId="0" applyFont="1" applyFill="1" applyAlignment="1" applyProtection="1">
      <alignment vertical="center"/>
      <protection hidden="1"/>
    </xf>
    <xf numFmtId="2" fontId="0" fillId="28" borderId="12" xfId="0" applyNumberFormat="1" applyFont="1" applyFill="1" applyBorder="1" applyAlignment="1">
      <alignment vertical="center"/>
    </xf>
    <xf numFmtId="0" fontId="0" fillId="28" borderId="0" xfId="0" applyFont="1" applyFill="1" applyAlignment="1" applyProtection="1">
      <alignment vertical="center"/>
      <protection hidden="1"/>
    </xf>
    <xf numFmtId="0" fontId="30" fillId="0" borderId="0" xfId="51" applyFont="1" applyFill="1" applyBorder="1" applyAlignment="1">
      <alignment horizontal="right" vertical="center"/>
      <protection/>
    </xf>
    <xf numFmtId="0" fontId="0" fillId="0" borderId="0" xfId="0" applyFont="1" applyAlignment="1" applyProtection="1">
      <alignment horizontal="right" vertical="center"/>
      <protection hidden="1"/>
    </xf>
    <xf numFmtId="0" fontId="0" fillId="0" borderId="0" xfId="0" applyFont="1" applyAlignment="1">
      <alignment vertical="center"/>
    </xf>
    <xf numFmtId="0" fontId="0" fillId="0" borderId="12" xfId="0" applyFont="1" applyBorder="1" applyAlignment="1">
      <alignment vertical="center"/>
    </xf>
    <xf numFmtId="2" fontId="0" fillId="0" borderId="12" xfId="0" applyNumberFormat="1" applyFont="1" applyBorder="1" applyAlignment="1">
      <alignment horizontal="center" vertical="center"/>
    </xf>
    <xf numFmtId="2" fontId="0" fillId="0" borderId="12" xfId="0" applyNumberFormat="1" applyFont="1" applyFill="1" applyBorder="1" applyAlignment="1">
      <alignment horizontal="center" vertical="center"/>
    </xf>
    <xf numFmtId="0" fontId="19" fillId="0" borderId="0" xfId="52" applyFont="1" applyFill="1" applyBorder="1" applyAlignment="1">
      <alignment horizontal="center" vertical="center"/>
      <protection/>
    </xf>
    <xf numFmtId="0" fontId="0" fillId="0" borderId="0" xfId="0" applyFont="1" applyFill="1" applyAlignment="1">
      <alignment vertical="center"/>
    </xf>
    <xf numFmtId="2" fontId="0" fillId="0" borderId="12" xfId="0" applyNumberFormat="1" applyFont="1" applyFill="1" applyBorder="1" applyAlignment="1">
      <alignment vertical="center"/>
    </xf>
    <xf numFmtId="0" fontId="0" fillId="29" borderId="0" xfId="0" applyFont="1" applyFill="1" applyAlignment="1">
      <alignment vertical="center"/>
    </xf>
    <xf numFmtId="0" fontId="0" fillId="0" borderId="0" xfId="0" applyFont="1" applyBorder="1" applyAlignment="1">
      <alignment vertical="center"/>
    </xf>
    <xf numFmtId="2" fontId="0" fillId="0" borderId="0" xfId="0" applyNumberFormat="1" applyFont="1" applyBorder="1" applyAlignment="1">
      <alignment horizontal="center" vertical="center"/>
    </xf>
    <xf numFmtId="1" fontId="30" fillId="0" borderId="0" xfId="51" applyNumberFormat="1" applyFont="1" applyFill="1" applyBorder="1" applyAlignment="1">
      <alignment horizontal="right" vertical="center"/>
      <protection/>
    </xf>
    <xf numFmtId="0" fontId="30" fillId="0" borderId="0" xfId="51" applyFont="1" applyFill="1" applyBorder="1" applyAlignment="1" applyProtection="1">
      <alignment horizontal="right" vertical="center"/>
      <protection hidden="1"/>
    </xf>
    <xf numFmtId="0" fontId="30" fillId="0" borderId="0" xfId="0" applyFont="1" applyFill="1" applyBorder="1" applyAlignment="1">
      <alignment horizontal="center" vertical="center"/>
    </xf>
    <xf numFmtId="0" fontId="29" fillId="0" borderId="0" xfId="51" applyFont="1" applyFill="1" applyBorder="1" applyAlignment="1">
      <alignment horizontal="center" vertical="center"/>
      <protection/>
    </xf>
    <xf numFmtId="0" fontId="22" fillId="0" borderId="0" xfId="0" applyFont="1" applyAlignment="1">
      <alignment vertical="center"/>
    </xf>
    <xf numFmtId="0" fontId="23" fillId="0" borderId="0" xfId="0" applyFont="1" applyAlignment="1">
      <alignment vertical="center"/>
    </xf>
    <xf numFmtId="0" fontId="32" fillId="0" borderId="0" xfId="0" applyFont="1" applyAlignment="1">
      <alignment vertical="center"/>
    </xf>
    <xf numFmtId="0" fontId="20" fillId="0" borderId="10" xfId="0" applyFont="1" applyBorder="1" applyAlignment="1">
      <alignment vertical="center"/>
    </xf>
    <xf numFmtId="0" fontId="20" fillId="0" borderId="13" xfId="0" applyFont="1" applyBorder="1" applyAlignment="1">
      <alignment vertical="center"/>
    </xf>
    <xf numFmtId="0" fontId="20" fillId="27" borderId="18" xfId="0" applyFont="1" applyFill="1" applyBorder="1" applyAlignment="1">
      <alignment vertical="center"/>
    </xf>
    <xf numFmtId="0" fontId="20" fillId="27" borderId="15" xfId="0" applyFont="1" applyFill="1" applyBorder="1" applyAlignment="1">
      <alignment vertical="center"/>
    </xf>
    <xf numFmtId="0" fontId="20" fillId="27" borderId="19" xfId="0" applyFont="1" applyFill="1" applyBorder="1" applyAlignment="1">
      <alignment vertical="center"/>
    </xf>
    <xf numFmtId="0" fontId="20" fillId="27" borderId="16" xfId="0" applyFont="1" applyFill="1" applyBorder="1" applyAlignment="1">
      <alignment vertical="center"/>
    </xf>
    <xf numFmtId="0" fontId="24" fillId="0" borderId="20" xfId="0" applyFont="1" applyBorder="1" applyAlignment="1">
      <alignment vertical="center"/>
    </xf>
    <xf numFmtId="0" fontId="24" fillId="0" borderId="13" xfId="0" applyFont="1" applyBorder="1" applyAlignment="1">
      <alignment vertical="center"/>
    </xf>
    <xf numFmtId="0" fontId="24" fillId="0" borderId="20" xfId="0" applyFont="1" applyBorder="1" applyAlignment="1" applyProtection="1">
      <alignment horizontal="right" vertical="center"/>
      <protection locked="0"/>
    </xf>
    <xf numFmtId="0" fontId="24" fillId="0" borderId="16" xfId="0" applyFont="1" applyBorder="1" applyAlignment="1">
      <alignment vertical="center"/>
    </xf>
    <xf numFmtId="0" fontId="24" fillId="0" borderId="11" xfId="0" applyFont="1" applyBorder="1" applyAlignment="1">
      <alignment vertical="center"/>
    </xf>
    <xf numFmtId="0" fontId="24" fillId="0" borderId="17"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4" fillId="0" borderId="21" xfId="0" applyFont="1" applyBorder="1" applyAlignment="1" applyProtection="1">
      <alignment horizontal="center" vertical="center" wrapText="1"/>
      <protection locked="0"/>
    </xf>
    <xf numFmtId="0" fontId="24" fillId="0" borderId="23" xfId="0" applyFont="1" applyBorder="1" applyAlignment="1">
      <alignment vertical="center"/>
    </xf>
    <xf numFmtId="0" fontId="20" fillId="0" borderId="24" xfId="0" applyFont="1" applyBorder="1" applyAlignment="1">
      <alignment vertical="center"/>
    </xf>
    <xf numFmtId="0" fontId="30" fillId="0" borderId="0" xfId="0" applyFont="1" applyAlignment="1">
      <alignment vertical="center"/>
    </xf>
    <xf numFmtId="0" fontId="83" fillId="0" borderId="0" xfId="0" applyFont="1" applyBorder="1" applyAlignment="1">
      <alignment horizontal="right" vertical="center"/>
    </xf>
    <xf numFmtId="0" fontId="21" fillId="0" borderId="0" xfId="0" applyFont="1" applyAlignment="1">
      <alignment vertical="center"/>
    </xf>
    <xf numFmtId="0" fontId="52" fillId="0" borderId="11" xfId="51" applyFont="1" applyFill="1" applyBorder="1" applyAlignment="1">
      <alignment horizontal="center" vertical="center"/>
      <protection/>
    </xf>
    <xf numFmtId="0" fontId="52" fillId="0" borderId="17" xfId="51" applyFont="1" applyFill="1" applyBorder="1" applyAlignment="1">
      <alignment horizontal="center" vertical="center"/>
      <protection/>
    </xf>
    <xf numFmtId="0" fontId="53" fillId="0" borderId="17" xfId="51" applyFont="1" applyFill="1" applyBorder="1" applyAlignment="1">
      <alignment horizontal="center" vertical="center"/>
      <protection/>
    </xf>
    <xf numFmtId="0" fontId="53" fillId="0" borderId="24" xfId="51" applyFont="1" applyFill="1" applyBorder="1" applyAlignment="1">
      <alignment horizontal="center" vertical="center"/>
      <protection/>
    </xf>
    <xf numFmtId="0" fontId="53" fillId="0" borderId="11" xfId="51" applyFont="1" applyFill="1" applyBorder="1" applyAlignment="1">
      <alignment horizontal="center" vertical="center"/>
      <protection/>
    </xf>
    <xf numFmtId="0" fontId="53" fillId="0" borderId="11" xfId="51" applyFont="1" applyFill="1" applyBorder="1" applyAlignment="1">
      <alignment horizontal="right" vertical="center"/>
      <protection/>
    </xf>
    <xf numFmtId="0" fontId="53" fillId="0" borderId="12" xfId="51" applyFont="1" applyFill="1" applyBorder="1" applyAlignment="1">
      <alignment horizontal="center" vertical="center"/>
      <protection/>
    </xf>
    <xf numFmtId="0" fontId="53" fillId="0" borderId="21" xfId="51" applyFont="1" applyFill="1" applyBorder="1" applyAlignment="1">
      <alignment horizontal="center" vertical="center"/>
      <protection/>
    </xf>
    <xf numFmtId="0" fontId="53" fillId="0" borderId="15" xfId="51" applyFont="1" applyFill="1" applyBorder="1" applyAlignment="1">
      <alignment horizontal="center" vertical="center"/>
      <protection/>
    </xf>
    <xf numFmtId="0" fontId="47" fillId="0" borderId="0" xfId="51" applyFont="1" applyFill="1" applyAlignment="1">
      <alignment vertical="center"/>
      <protection/>
    </xf>
    <xf numFmtId="0" fontId="47" fillId="0" borderId="0" xfId="51" applyFont="1" applyFill="1" applyBorder="1" applyAlignment="1">
      <alignment vertical="center"/>
      <protection/>
    </xf>
    <xf numFmtId="0" fontId="47" fillId="0" borderId="25" xfId="51" applyFont="1" applyFill="1" applyBorder="1" applyAlignment="1">
      <alignment vertical="center"/>
      <protection/>
    </xf>
    <xf numFmtId="14" fontId="0" fillId="0" borderId="0" xfId="0" applyNumberFormat="1" applyFont="1" applyAlignment="1">
      <alignment vertical="center"/>
    </xf>
    <xf numFmtId="0" fontId="0" fillId="28" borderId="0" xfId="0" applyFont="1" applyFill="1" applyAlignment="1">
      <alignment vertical="center"/>
    </xf>
    <xf numFmtId="0" fontId="19" fillId="0" borderId="0" xfId="0" applyFont="1" applyBorder="1" applyAlignment="1">
      <alignment horizontal="center" vertical="center"/>
    </xf>
    <xf numFmtId="0" fontId="41" fillId="0" borderId="0" xfId="0" applyFont="1" applyBorder="1" applyAlignment="1">
      <alignment horizontal="center" vertical="center"/>
    </xf>
    <xf numFmtId="0" fontId="41" fillId="28" borderId="0" xfId="0" applyFont="1" applyFill="1" applyBorder="1" applyAlignment="1">
      <alignment horizontal="center" vertical="center"/>
    </xf>
    <xf numFmtId="0" fontId="0" fillId="0" borderId="12" xfId="0" applyFont="1" applyFill="1" applyBorder="1" applyAlignment="1">
      <alignment/>
    </xf>
    <xf numFmtId="0" fontId="55" fillId="0" borderId="12" xfId="51" applyFont="1" applyFill="1" applyBorder="1" applyAlignment="1">
      <alignment horizontal="center"/>
      <protection/>
    </xf>
    <xf numFmtId="0" fontId="46" fillId="0" borderId="0" xfId="0" applyFont="1" applyFill="1" applyBorder="1" applyAlignment="1">
      <alignment horizontal="right" vertical="center"/>
    </xf>
    <xf numFmtId="0" fontId="18" fillId="0" borderId="0" xfId="0" applyFont="1" applyFill="1" applyBorder="1" applyAlignment="1" applyProtection="1">
      <alignment horizontal="center" vertical="center" wrapText="1"/>
      <protection hidden="1"/>
    </xf>
    <xf numFmtId="14" fontId="19" fillId="0" borderId="0" xfId="0" applyNumberFormat="1" applyFont="1" applyFill="1" applyBorder="1" applyAlignment="1">
      <alignment horizontal="center" vertical="center"/>
    </xf>
    <xf numFmtId="2" fontId="51" fillId="0" borderId="12" xfId="51" applyNumberFormat="1" applyFont="1" applyFill="1" applyBorder="1" applyAlignment="1">
      <alignment horizontal="center" vertical="center"/>
      <protection/>
    </xf>
    <xf numFmtId="0" fontId="51" fillId="0" borderId="12" xfId="51" applyFont="1" applyFill="1" applyBorder="1" applyAlignment="1">
      <alignment horizontal="center" vertical="center"/>
      <protection/>
    </xf>
    <xf numFmtId="2" fontId="51" fillId="0" borderId="24" xfId="51" applyNumberFormat="1" applyFont="1" applyFill="1" applyBorder="1" applyAlignment="1">
      <alignment horizontal="center" vertical="center"/>
      <protection/>
    </xf>
    <xf numFmtId="0" fontId="51" fillId="27" borderId="24" xfId="51" applyFont="1" applyFill="1" applyBorder="1" applyAlignment="1">
      <alignment horizontal="center" vertical="center"/>
      <protection/>
    </xf>
    <xf numFmtId="2" fontId="51" fillId="0" borderId="19" xfId="51" applyNumberFormat="1" applyFont="1" applyFill="1" applyBorder="1" applyAlignment="1">
      <alignment horizontal="center" vertical="center"/>
      <protection/>
    </xf>
    <xf numFmtId="1" fontId="51" fillId="27" borderId="12" xfId="51" applyNumberFormat="1" applyFont="1" applyFill="1" applyBorder="1" applyAlignment="1">
      <alignment horizontal="center" vertical="center"/>
      <protection/>
    </xf>
    <xf numFmtId="1" fontId="51" fillId="0" borderId="12" xfId="51" applyNumberFormat="1" applyFont="1" applyFill="1" applyBorder="1" applyAlignment="1">
      <alignment horizontal="center" vertical="center"/>
      <protection/>
    </xf>
    <xf numFmtId="0" fontId="23" fillId="27" borderId="24" xfId="0" applyFont="1" applyFill="1" applyBorder="1" applyAlignment="1">
      <alignment horizontal="center" vertical="center"/>
    </xf>
    <xf numFmtId="0" fontId="51" fillId="0" borderId="17" xfId="51" applyFont="1" applyFill="1" applyBorder="1" applyAlignment="1">
      <alignment vertical="center"/>
      <protection/>
    </xf>
    <xf numFmtId="0" fontId="51" fillId="0" borderId="0" xfId="51" applyFont="1" applyFill="1" applyAlignment="1">
      <alignment vertical="center"/>
      <protection/>
    </xf>
    <xf numFmtId="0" fontId="51" fillId="0" borderId="0" xfId="51" applyFont="1" applyFill="1" applyBorder="1" applyAlignment="1">
      <alignment vertical="center"/>
      <protection/>
    </xf>
    <xf numFmtId="0" fontId="51" fillId="0" borderId="14" xfId="51" applyFont="1" applyFill="1" applyBorder="1" applyAlignment="1">
      <alignment vertical="center"/>
      <protection/>
    </xf>
    <xf numFmtId="0" fontId="51" fillId="0" borderId="16" xfId="51" applyFont="1" applyFill="1" applyBorder="1" applyAlignment="1">
      <alignment vertical="center"/>
      <protection/>
    </xf>
    <xf numFmtId="0" fontId="31" fillId="0" borderId="0" xfId="0" applyFont="1" applyAlignment="1">
      <alignment vertical="center"/>
    </xf>
    <xf numFmtId="0" fontId="19" fillId="0" borderId="0" xfId="0" applyFont="1" applyAlignment="1">
      <alignment vertical="center"/>
    </xf>
    <xf numFmtId="0" fontId="29" fillId="0" borderId="11" xfId="51" applyFont="1" applyFill="1" applyBorder="1" applyAlignment="1">
      <alignment horizontal="center" vertical="center"/>
      <protection/>
    </xf>
    <xf numFmtId="0" fontId="29" fillId="0" borderId="11" xfId="51" applyFont="1" applyFill="1" applyBorder="1" applyAlignment="1">
      <alignment horizontal="right" vertical="center"/>
      <protection/>
    </xf>
    <xf numFmtId="14" fontId="0" fillId="0" borderId="0" xfId="0" applyNumberFormat="1" applyAlignment="1">
      <alignment/>
    </xf>
    <xf numFmtId="0" fontId="41" fillId="0" borderId="12" xfId="0" applyFont="1" applyFill="1" applyBorder="1" applyAlignment="1">
      <alignment horizontal="right" vertical="center"/>
    </xf>
    <xf numFmtId="0" fontId="56" fillId="0" borderId="12" xfId="0" applyFont="1" applyFill="1" applyBorder="1" applyAlignment="1">
      <alignment horizontal="right" vertical="center"/>
    </xf>
    <xf numFmtId="0" fontId="57" fillId="0" borderId="11" xfId="51" applyFont="1" applyFill="1" applyBorder="1" applyAlignment="1">
      <alignment vertical="center"/>
      <protection/>
    </xf>
    <xf numFmtId="0" fontId="19" fillId="0" borderId="11" xfId="0" applyFont="1" applyBorder="1" applyAlignment="1">
      <alignment horizontal="center" vertical="center"/>
    </xf>
    <xf numFmtId="0" fontId="0" fillId="0" borderId="0" xfId="0" applyAlignment="1">
      <alignment vertical="center"/>
    </xf>
    <xf numFmtId="0" fontId="22" fillId="0" borderId="0" xfId="0" applyFont="1" applyAlignment="1">
      <alignment vertical="center"/>
    </xf>
    <xf numFmtId="0" fontId="49" fillId="0" borderId="11" xfId="51" applyFont="1" applyFill="1" applyBorder="1" applyAlignment="1">
      <alignment vertical="center"/>
      <protection/>
    </xf>
    <xf numFmtId="0" fontId="30" fillId="0" borderId="16" xfId="0" applyFont="1" applyBorder="1" applyAlignment="1" applyProtection="1">
      <alignment horizontal="center" vertical="center"/>
      <protection locked="0"/>
    </xf>
    <xf numFmtId="0" fontId="24" fillId="0" borderId="23" xfId="0" applyFont="1" applyBorder="1" applyAlignment="1" applyProtection="1">
      <alignment horizontal="center" vertical="center" wrapText="1"/>
      <protection locked="0"/>
    </xf>
    <xf numFmtId="0" fontId="25" fillId="0" borderId="17" xfId="51" applyFont="1" applyFill="1" applyBorder="1" applyAlignment="1">
      <alignment horizontal="center" vertical="center"/>
      <protection/>
    </xf>
    <xf numFmtId="0" fontId="27" fillId="0" borderId="24" xfId="51" applyFont="1" applyFill="1" applyBorder="1" applyAlignment="1">
      <alignment vertical="center"/>
      <protection/>
    </xf>
    <xf numFmtId="0" fontId="27" fillId="0" borderId="11" xfId="51" applyFont="1" applyFill="1" applyBorder="1" applyAlignment="1">
      <alignment vertical="center"/>
      <protection/>
    </xf>
    <xf numFmtId="0" fontId="27" fillId="0" borderId="17" xfId="51" applyFont="1" applyFill="1" applyBorder="1" applyAlignment="1">
      <alignment vertical="center"/>
      <protection/>
    </xf>
    <xf numFmtId="0" fontId="20" fillId="0" borderId="11" xfId="0" applyFont="1" applyBorder="1" applyAlignment="1">
      <alignment vertical="center"/>
    </xf>
    <xf numFmtId="0" fontId="30" fillId="27" borderId="18" xfId="0" applyFont="1" applyFill="1" applyBorder="1" applyAlignment="1">
      <alignment vertical="center"/>
    </xf>
    <xf numFmtId="0" fontId="0" fillId="0" borderId="13" xfId="0" applyFont="1" applyBorder="1" applyAlignment="1">
      <alignment vertical="center"/>
    </xf>
    <xf numFmtId="0" fontId="3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Border="1" applyAlignment="1" applyProtection="1">
      <alignment horizontal="center" vertical="center" wrapText="1"/>
      <protection hidden="1"/>
    </xf>
    <xf numFmtId="0" fontId="0" fillId="28" borderId="18" xfId="0" applyFont="1" applyFill="1" applyBorder="1" applyAlignment="1">
      <alignment vertical="center"/>
    </xf>
    <xf numFmtId="0" fontId="19" fillId="28" borderId="0" xfId="0" applyFont="1" applyFill="1" applyBorder="1" applyAlignment="1">
      <alignment horizontal="center" vertical="center"/>
    </xf>
    <xf numFmtId="0" fontId="19" fillId="28" borderId="0" xfId="53" applyFont="1" applyFill="1" applyBorder="1" applyAlignment="1">
      <alignment horizontal="center" vertical="center"/>
      <protection/>
    </xf>
    <xf numFmtId="14" fontId="19" fillId="28" borderId="0" xfId="0" applyNumberFormat="1" applyFont="1" applyFill="1" applyBorder="1" applyAlignment="1">
      <alignment horizontal="center" vertical="center"/>
    </xf>
    <xf numFmtId="0" fontId="0" fillId="28" borderId="0" xfId="0" applyFont="1" applyFill="1" applyBorder="1" applyAlignment="1">
      <alignment vertical="center"/>
    </xf>
    <xf numFmtId="0" fontId="41" fillId="28" borderId="0" xfId="51" applyFont="1" applyFill="1" applyBorder="1" applyAlignment="1">
      <alignment horizontal="center" vertical="center"/>
      <protection/>
    </xf>
    <xf numFmtId="0" fontId="19" fillId="0" borderId="0" xfId="53" applyFont="1" applyFill="1" applyBorder="1" applyAlignment="1">
      <alignment horizontal="center" vertical="center"/>
      <protection/>
    </xf>
    <xf numFmtId="14" fontId="19" fillId="0" borderId="0" xfId="0" applyNumberFormat="1" applyFont="1" applyBorder="1" applyAlignment="1">
      <alignment horizontal="center" vertical="center"/>
    </xf>
    <xf numFmtId="0" fontId="41" fillId="0" borderId="0" xfId="51" applyFont="1" applyFill="1" applyBorder="1" applyAlignment="1">
      <alignment horizontal="center" vertical="center"/>
      <protection/>
    </xf>
    <xf numFmtId="0" fontId="0" fillId="0" borderId="0" xfId="0" applyFont="1" applyFill="1" applyBorder="1" applyAlignment="1">
      <alignment vertical="center"/>
    </xf>
    <xf numFmtId="0" fontId="84" fillId="0" borderId="0" xfId="0" applyFont="1" applyFill="1" applyBorder="1" applyAlignment="1">
      <alignment vertical="center"/>
    </xf>
    <xf numFmtId="0" fontId="0" fillId="0" borderId="0" xfId="0" applyFont="1" applyAlignment="1">
      <alignment horizontal="center" vertical="center"/>
    </xf>
    <xf numFmtId="0" fontId="58" fillId="0" borderId="12" xfId="0" applyFont="1" applyFill="1" applyBorder="1" applyAlignment="1">
      <alignment horizontal="right" vertical="center"/>
    </xf>
    <xf numFmtId="0" fontId="31" fillId="27" borderId="18" xfId="0" applyFont="1" applyFill="1" applyBorder="1" applyAlignment="1">
      <alignment horizontal="center" vertical="center"/>
    </xf>
    <xf numFmtId="0" fontId="31" fillId="27" borderId="19" xfId="0" applyFont="1" applyFill="1" applyBorder="1" applyAlignment="1">
      <alignment horizontal="right" vertical="center"/>
    </xf>
    <xf numFmtId="0" fontId="3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0" xfId="0" applyFont="1" applyBorder="1" applyAlignment="1" applyProtection="1">
      <alignment horizontal="right" vertical="center"/>
      <protection locked="0"/>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pplyProtection="1">
      <alignment horizontal="center" vertical="center" wrapText="1"/>
      <protection locked="0"/>
    </xf>
    <xf numFmtId="0" fontId="0" fillId="0" borderId="23" xfId="0" applyFont="1" applyBorder="1" applyAlignment="1">
      <alignment vertical="center"/>
    </xf>
    <xf numFmtId="0" fontId="31" fillId="27" borderId="12" xfId="0" applyFont="1" applyFill="1" applyBorder="1" applyAlignment="1">
      <alignment horizontal="center" vertical="center"/>
    </xf>
    <xf numFmtId="0" fontId="30" fillId="0" borderId="10" xfId="0" applyFont="1" applyBorder="1" applyAlignment="1">
      <alignment horizontal="center" vertical="center"/>
    </xf>
    <xf numFmtId="0" fontId="29" fillId="0" borderId="24" xfId="51" applyFont="1" applyFill="1" applyBorder="1" applyAlignment="1">
      <alignment horizontal="center" vertical="center"/>
      <protection/>
    </xf>
    <xf numFmtId="2" fontId="47" fillId="28" borderId="12" xfId="51" applyNumberFormat="1" applyFont="1" applyFill="1" applyBorder="1" applyAlignment="1">
      <alignment horizontal="center" vertical="center"/>
      <protection/>
    </xf>
    <xf numFmtId="0" fontId="47" fillId="28" borderId="12" xfId="51" applyFont="1" applyFill="1" applyBorder="1" applyAlignment="1">
      <alignment horizontal="center" vertical="center"/>
      <protection/>
    </xf>
    <xf numFmtId="2" fontId="47" fillId="28" borderId="24" xfId="51" applyNumberFormat="1" applyFont="1" applyFill="1" applyBorder="1" applyAlignment="1">
      <alignment horizontal="center" vertical="center"/>
      <protection/>
    </xf>
    <xf numFmtId="0" fontId="47" fillId="30" borderId="24" xfId="51" applyFont="1" applyFill="1" applyBorder="1" applyAlignment="1">
      <alignment horizontal="center" vertical="center"/>
      <protection/>
    </xf>
    <xf numFmtId="2" fontId="47" fillId="28" borderId="19" xfId="51" applyNumberFormat="1" applyFont="1" applyFill="1" applyBorder="1" applyAlignment="1">
      <alignment horizontal="center" vertical="center"/>
      <protection/>
    </xf>
    <xf numFmtId="1" fontId="47" fillId="30" borderId="12" xfId="51" applyNumberFormat="1" applyFont="1" applyFill="1" applyBorder="1" applyAlignment="1">
      <alignment horizontal="center" vertical="center"/>
      <protection/>
    </xf>
    <xf numFmtId="1" fontId="47" fillId="28" borderId="12" xfId="51" applyNumberFormat="1" applyFont="1" applyFill="1" applyBorder="1" applyAlignment="1">
      <alignment horizontal="center" vertical="center"/>
      <protection/>
    </xf>
    <xf numFmtId="0" fontId="0" fillId="30" borderId="24" xfId="0" applyFont="1" applyFill="1" applyBorder="1" applyAlignment="1">
      <alignment horizontal="center" vertical="center"/>
    </xf>
    <xf numFmtId="0" fontId="22" fillId="0" borderId="0" xfId="0" applyFont="1" applyAlignment="1" applyProtection="1">
      <alignment vertical="center"/>
      <protection hidden="1"/>
    </xf>
    <xf numFmtId="0" fontId="0" fillId="28" borderId="12" xfId="0" applyFill="1" applyBorder="1" applyAlignment="1">
      <alignment horizontal="center" vertical="center"/>
    </xf>
    <xf numFmtId="0" fontId="21" fillId="0" borderId="11" xfId="0" applyFont="1" applyBorder="1" applyAlignment="1">
      <alignment vertical="center"/>
    </xf>
    <xf numFmtId="0" fontId="21" fillId="27" borderId="18" xfId="0" applyFont="1" applyFill="1" applyBorder="1" applyAlignment="1">
      <alignment vertical="center"/>
    </xf>
    <xf numFmtId="0" fontId="21" fillId="0" borderId="16" xfId="0" applyFont="1" applyBorder="1" applyAlignment="1" applyProtection="1">
      <alignment horizontal="center" vertical="center"/>
      <protection locked="0"/>
    </xf>
    <xf numFmtId="0" fontId="0" fillId="30" borderId="12" xfId="0" applyFill="1" applyBorder="1" applyAlignment="1">
      <alignment horizontal="center" vertical="center"/>
    </xf>
    <xf numFmtId="0" fontId="0" fillId="28" borderId="12" xfId="0" applyFill="1" applyBorder="1" applyAlignment="1">
      <alignment vertical="center"/>
    </xf>
    <xf numFmtId="0" fontId="0" fillId="28" borderId="0" xfId="0" applyFill="1" applyAlignment="1">
      <alignment vertical="center"/>
    </xf>
    <xf numFmtId="0" fontId="48" fillId="0" borderId="10" xfId="51" applyFont="1" applyFill="1" applyBorder="1" applyAlignment="1">
      <alignment horizontal="center" vertical="center"/>
      <protection/>
    </xf>
    <xf numFmtId="0" fontId="22" fillId="0" borderId="12" xfId="0" applyFont="1" applyFill="1" applyBorder="1" applyAlignment="1" applyProtection="1">
      <alignment horizontal="center" vertical="center" wrapText="1"/>
      <protection hidden="1"/>
    </xf>
    <xf numFmtId="0" fontId="49" fillId="0" borderId="17" xfId="51" applyFont="1" applyFill="1" applyBorder="1" applyAlignment="1">
      <alignment horizontal="center" vertical="center"/>
      <protection/>
    </xf>
    <xf numFmtId="0" fontId="30" fillId="0" borderId="0" xfId="0" applyFont="1" applyBorder="1" applyAlignment="1">
      <alignment vertical="center"/>
    </xf>
    <xf numFmtId="0" fontId="83" fillId="28" borderId="0" xfId="0" applyFont="1" applyFill="1" applyBorder="1" applyAlignment="1">
      <alignment vertical="center"/>
    </xf>
    <xf numFmtId="0" fontId="83" fillId="0" borderId="0" xfId="0" applyFont="1" applyBorder="1" applyAlignment="1">
      <alignment vertical="center"/>
    </xf>
    <xf numFmtId="14" fontId="83" fillId="0" borderId="0" xfId="0" applyNumberFormat="1" applyFont="1" applyBorder="1" applyAlignment="1">
      <alignment horizontal="center" vertical="center"/>
    </xf>
    <xf numFmtId="0" fontId="83" fillId="28" borderId="0" xfId="0" applyFont="1" applyFill="1" applyBorder="1" applyAlignment="1">
      <alignment horizontal="right" vertical="center"/>
    </xf>
    <xf numFmtId="0" fontId="83" fillId="0" borderId="0" xfId="0" applyFont="1" applyBorder="1" applyAlignment="1">
      <alignment horizontal="center" vertical="center"/>
    </xf>
    <xf numFmtId="0" fontId="0" fillId="28" borderId="0" xfId="50" applyFont="1" applyFill="1" applyBorder="1" applyAlignment="1">
      <alignment horizontal="right" vertical="center"/>
      <protection/>
    </xf>
    <xf numFmtId="0" fontId="0" fillId="0" borderId="0" xfId="0" applyFont="1" applyBorder="1" applyAlignment="1">
      <alignment horizontal="right" vertical="center"/>
    </xf>
    <xf numFmtId="14" fontId="0" fillId="0" borderId="0" xfId="0" applyNumberFormat="1" applyFont="1" applyBorder="1" applyAlignment="1">
      <alignment horizontal="center" vertical="center"/>
    </xf>
    <xf numFmtId="0" fontId="29" fillId="28" borderId="0" xfId="0" applyFont="1" applyFill="1" applyBorder="1" applyAlignment="1">
      <alignment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193" fontId="51" fillId="0" borderId="0" xfId="0" applyNumberFormat="1" applyFont="1" applyFill="1" applyBorder="1" applyAlignment="1">
      <alignment horizontal="center" vertical="center"/>
    </xf>
    <xf numFmtId="14" fontId="83" fillId="28" borderId="0" xfId="0" applyNumberFormat="1" applyFont="1" applyFill="1" applyBorder="1" applyAlignment="1">
      <alignment horizontal="center" vertical="center"/>
    </xf>
    <xf numFmtId="0" fontId="83" fillId="28" borderId="0" xfId="0" applyFont="1" applyFill="1" applyBorder="1" applyAlignment="1">
      <alignment horizontal="center" vertical="center"/>
    </xf>
    <xf numFmtId="0" fontId="23" fillId="28" borderId="0" xfId="50" applyFont="1" applyFill="1" applyBorder="1" applyAlignment="1">
      <alignment horizontal="right" vertical="center"/>
      <protection/>
    </xf>
    <xf numFmtId="0" fontId="0" fillId="28" borderId="0" xfId="0" applyFont="1" applyFill="1" applyBorder="1" applyAlignment="1">
      <alignment horizontal="right" vertical="center"/>
    </xf>
    <xf numFmtId="0" fontId="44" fillId="0" borderId="0" xfId="0" applyFont="1" applyFill="1" applyBorder="1" applyAlignment="1">
      <alignment vertical="center"/>
    </xf>
    <xf numFmtId="0" fontId="51" fillId="0" borderId="24" xfId="51" applyFont="1" applyFill="1" applyBorder="1" applyAlignment="1">
      <alignment horizontal="center" vertical="center"/>
      <protection/>
    </xf>
    <xf numFmtId="0" fontId="0" fillId="0" borderId="12" xfId="0" applyFont="1" applyBorder="1" applyAlignment="1">
      <alignment horizontal="center" vertical="center"/>
    </xf>
    <xf numFmtId="0" fontId="0" fillId="0" borderId="0" xfId="0" applyFont="1" applyFill="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47" fillId="0" borderId="17" xfId="51" applyFont="1" applyFill="1" applyBorder="1" applyAlignment="1">
      <alignment horizontal="center" vertical="center"/>
      <protection/>
    </xf>
    <xf numFmtId="0" fontId="0" fillId="27" borderId="18" xfId="0" applyFont="1" applyFill="1" applyBorder="1" applyAlignment="1">
      <alignment vertical="center"/>
    </xf>
    <xf numFmtId="0" fontId="23" fillId="27" borderId="18" xfId="0" applyFont="1" applyFill="1" applyBorder="1" applyAlignment="1">
      <alignment horizontal="center" vertical="center"/>
    </xf>
    <xf numFmtId="0" fontId="23" fillId="27" borderId="19" xfId="0" applyFont="1" applyFill="1" applyBorder="1" applyAlignment="1">
      <alignment vertical="center"/>
    </xf>
    <xf numFmtId="0" fontId="23" fillId="27" borderId="19" xfId="0" applyFont="1" applyFill="1" applyBorder="1" applyAlignment="1">
      <alignment horizontal="right" vertical="center"/>
    </xf>
    <xf numFmtId="0" fontId="52" fillId="0" borderId="12" xfId="51" applyFont="1" applyFill="1" applyBorder="1" applyAlignment="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8" fillId="29" borderId="0" xfId="0" applyFont="1" applyFill="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xf>
    <xf numFmtId="0" fontId="31" fillId="0" borderId="0" xfId="0" applyFont="1" applyAlignment="1">
      <alignment horizontal="right" vertical="center"/>
    </xf>
    <xf numFmtId="189" fontId="0" fillId="0" borderId="0" xfId="0" applyNumberFormat="1" applyAlignment="1">
      <alignment vertical="center"/>
    </xf>
    <xf numFmtId="0" fontId="0" fillId="0" borderId="0" xfId="0" applyBorder="1" applyAlignment="1">
      <alignment vertical="center"/>
    </xf>
    <xf numFmtId="0" fontId="18" fillId="0" borderId="12" xfId="0" applyFont="1" applyBorder="1" applyAlignment="1">
      <alignment horizontal="center" vertical="center"/>
    </xf>
    <xf numFmtId="14" fontId="18" fillId="0" borderId="0" xfId="0" applyNumberFormat="1" applyFont="1" applyAlignment="1">
      <alignment vertical="center"/>
    </xf>
    <xf numFmtId="0" fontId="19" fillId="0" borderId="0" xfId="0" applyFont="1" applyAlignment="1">
      <alignment horizontal="center" vertical="center"/>
    </xf>
    <xf numFmtId="1" fontId="30" fillId="0" borderId="26" xfId="0" applyNumberFormat="1"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1" fontId="30" fillId="0" borderId="27" xfId="0" applyNumberFormat="1" applyFont="1" applyBorder="1" applyAlignment="1">
      <alignment horizontal="center" vertical="center"/>
    </xf>
    <xf numFmtId="2" fontId="30" fillId="4" borderId="28" xfId="45" applyNumberFormat="1" applyFont="1" applyFill="1" applyBorder="1" applyAlignment="1">
      <alignment horizontal="center" vertical="center"/>
    </xf>
    <xf numFmtId="2" fontId="30" fillId="4" borderId="29" xfId="45" applyNumberFormat="1" applyFont="1" applyFill="1" applyBorder="1" applyAlignment="1">
      <alignment horizontal="center" vertical="center"/>
    </xf>
    <xf numFmtId="0" fontId="30" fillId="0" borderId="30" xfId="0" applyFont="1" applyBorder="1" applyAlignment="1">
      <alignment vertical="center"/>
    </xf>
    <xf numFmtId="1" fontId="30" fillId="0" borderId="31" xfId="0" applyNumberFormat="1" applyFont="1" applyBorder="1" applyAlignment="1">
      <alignment horizontal="center" vertical="center"/>
    </xf>
    <xf numFmtId="0" fontId="30" fillId="0" borderId="32" xfId="0" applyFont="1" applyFill="1" applyBorder="1" applyAlignment="1">
      <alignment vertical="center"/>
    </xf>
    <xf numFmtId="1" fontId="30" fillId="0" borderId="33" xfId="0" applyNumberFormat="1" applyFont="1" applyBorder="1" applyAlignment="1">
      <alignment horizontal="center" vertical="center"/>
    </xf>
    <xf numFmtId="0" fontId="19" fillId="0" borderId="0" xfId="0" applyFont="1" applyAlignment="1">
      <alignment horizontal="right" vertical="center"/>
    </xf>
    <xf numFmtId="189" fontId="30" fillId="0" borderId="0" xfId="0" applyNumberFormat="1" applyFont="1" applyAlignment="1">
      <alignment vertical="center"/>
    </xf>
    <xf numFmtId="0" fontId="30" fillId="0" borderId="0" xfId="0" applyFont="1" applyAlignment="1">
      <alignment horizontal="center" vertical="center"/>
    </xf>
    <xf numFmtId="2" fontId="19" fillId="7" borderId="0" xfId="0" applyNumberFormat="1" applyFont="1" applyFill="1" applyAlignment="1">
      <alignment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19" fillId="4" borderId="0" xfId="0" applyFont="1" applyFill="1" applyAlignment="1">
      <alignment horizontal="right" vertical="center"/>
    </xf>
    <xf numFmtId="0" fontId="19" fillId="0" borderId="0" xfId="0" applyFont="1" applyFill="1" applyAlignment="1">
      <alignment horizontal="right" vertical="center"/>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1" fontId="19" fillId="0" borderId="12" xfId="0" applyNumberFormat="1" applyFont="1" applyFill="1" applyBorder="1" applyAlignment="1">
      <alignment horizontal="center" vertical="center"/>
    </xf>
    <xf numFmtId="0" fontId="19" fillId="0" borderId="17" xfId="0" applyFont="1" applyBorder="1" applyAlignment="1">
      <alignment vertical="center"/>
    </xf>
    <xf numFmtId="0" fontId="19" fillId="0" borderId="0" xfId="0" applyFont="1" applyBorder="1" applyAlignment="1">
      <alignment vertical="center"/>
    </xf>
    <xf numFmtId="0" fontId="19" fillId="29" borderId="12" xfId="0" applyFont="1" applyFill="1" applyBorder="1" applyAlignment="1">
      <alignment horizontal="center" vertical="center"/>
    </xf>
    <xf numFmtId="14" fontId="19" fillId="0" borderId="0" xfId="0" applyNumberFormat="1" applyFont="1" applyAlignment="1">
      <alignment vertical="center"/>
    </xf>
    <xf numFmtId="0" fontId="19" fillId="0" borderId="34" xfId="0" applyFont="1" applyBorder="1" applyAlignment="1">
      <alignment vertical="center"/>
    </xf>
    <xf numFmtId="2" fontId="19" fillId="0" borderId="34" xfId="0" applyNumberFormat="1" applyFont="1" applyBorder="1" applyAlignment="1">
      <alignment horizontal="center" vertical="center"/>
    </xf>
    <xf numFmtId="189" fontId="18" fillId="0" borderId="12" xfId="0" applyNumberFormat="1" applyFont="1" applyBorder="1" applyAlignment="1">
      <alignment vertical="center"/>
    </xf>
    <xf numFmtId="1" fontId="30" fillId="0" borderId="12" xfId="0" applyNumberFormat="1" applyFont="1" applyBorder="1" applyAlignment="1">
      <alignment horizontal="center" vertical="center"/>
    </xf>
    <xf numFmtId="2" fontId="30" fillId="0" borderId="12" xfId="45" applyNumberFormat="1" applyFont="1" applyBorder="1" applyAlignment="1">
      <alignment horizontal="center" vertical="center"/>
    </xf>
    <xf numFmtId="0" fontId="30" fillId="0" borderId="35" xfId="0" applyFont="1" applyBorder="1" applyAlignment="1">
      <alignment horizontal="center" vertical="center"/>
    </xf>
    <xf numFmtId="189" fontId="18" fillId="0" borderId="27" xfId="0" applyNumberFormat="1" applyFont="1" applyBorder="1" applyAlignment="1">
      <alignment vertical="center"/>
    </xf>
    <xf numFmtId="0" fontId="19" fillId="0" borderId="36" xfId="0" applyFont="1" applyBorder="1" applyAlignment="1">
      <alignment horizontal="center" vertical="center"/>
    </xf>
    <xf numFmtId="2" fontId="30" fillId="4" borderId="18" xfId="45" applyNumberFormat="1" applyFont="1" applyFill="1" applyBorder="1" applyAlignment="1">
      <alignment horizontal="center" vertical="center"/>
    </xf>
    <xf numFmtId="0" fontId="30" fillId="0" borderId="36" xfId="0" applyFont="1" applyBorder="1" applyAlignment="1">
      <alignment vertical="center"/>
    </xf>
    <xf numFmtId="1" fontId="30" fillId="0" borderId="35" xfId="0" applyNumberFormat="1" applyFont="1" applyBorder="1" applyAlignment="1">
      <alignment horizontal="center" vertical="center"/>
    </xf>
    <xf numFmtId="0" fontId="30" fillId="0" borderId="36" xfId="0" applyFont="1" applyFill="1" applyBorder="1" applyAlignment="1">
      <alignment vertical="center"/>
    </xf>
    <xf numFmtId="0" fontId="19" fillId="0" borderId="0" xfId="50" applyFont="1" applyAlignment="1">
      <alignment horizontal="left" vertical="center"/>
      <protection/>
    </xf>
    <xf numFmtId="0" fontId="19" fillId="0" borderId="0" xfId="50" applyFont="1" applyAlignment="1">
      <alignment vertical="center"/>
      <protection/>
    </xf>
    <xf numFmtId="0" fontId="18" fillId="0" borderId="0" xfId="50" applyFont="1" applyAlignment="1">
      <alignment horizontal="center" vertical="center" readingOrder="2"/>
      <protection/>
    </xf>
    <xf numFmtId="0" fontId="18" fillId="0" borderId="0" xfId="50" applyFont="1" applyAlignment="1">
      <alignment vertical="center"/>
      <protection/>
    </xf>
    <xf numFmtId="0" fontId="59" fillId="0" borderId="0" xfId="0" applyFont="1" applyAlignment="1">
      <alignment vertical="center"/>
    </xf>
    <xf numFmtId="0" fontId="60" fillId="0" borderId="0" xfId="0" applyFont="1" applyAlignment="1">
      <alignment vertical="center"/>
    </xf>
    <xf numFmtId="0" fontId="19" fillId="0" borderId="0" xfId="50" applyFont="1" applyAlignment="1">
      <alignment horizontal="right" vertical="center"/>
      <protection/>
    </xf>
    <xf numFmtId="0" fontId="18" fillId="0" borderId="30" xfId="50" applyFont="1" applyBorder="1" applyAlignment="1">
      <alignment vertical="center"/>
      <protection/>
    </xf>
    <xf numFmtId="0" fontId="18" fillId="0" borderId="26" xfId="50" applyFont="1" applyBorder="1" applyAlignment="1">
      <alignment vertical="center"/>
      <protection/>
    </xf>
    <xf numFmtId="0" fontId="18" fillId="0" borderId="31" xfId="50" applyFont="1" applyBorder="1" applyAlignment="1">
      <alignment vertical="center"/>
      <protection/>
    </xf>
    <xf numFmtId="0" fontId="18" fillId="0" borderId="28" xfId="50" applyFont="1" applyBorder="1" applyAlignment="1">
      <alignment vertical="center"/>
      <protection/>
    </xf>
    <xf numFmtId="0" fontId="19" fillId="31" borderId="0" xfId="50" applyFont="1" applyFill="1" applyAlignment="1">
      <alignment vertical="center"/>
      <protection/>
    </xf>
    <xf numFmtId="0" fontId="19" fillId="14" borderId="0" xfId="50" applyFont="1" applyFill="1" applyAlignment="1">
      <alignment vertical="center"/>
      <protection/>
    </xf>
    <xf numFmtId="14" fontId="19" fillId="7" borderId="0" xfId="50" applyNumberFormat="1" applyFont="1" applyFill="1" applyAlignment="1">
      <alignment vertical="center"/>
      <protection/>
    </xf>
    <xf numFmtId="16" fontId="19" fillId="0" borderId="0" xfId="50" applyNumberFormat="1" applyFont="1" applyAlignment="1">
      <alignment horizontal="left" vertical="center"/>
      <protection/>
    </xf>
    <xf numFmtId="16" fontId="19" fillId="0" borderId="0" xfId="50" applyNumberFormat="1" applyFont="1" applyAlignment="1">
      <alignment horizontal="right" vertical="center"/>
      <protection/>
    </xf>
    <xf numFmtId="0" fontId="61" fillId="0" borderId="0" xfId="0" applyFont="1" applyAlignment="1">
      <alignment horizontal="left" vertical="center"/>
    </xf>
    <xf numFmtId="0" fontId="61" fillId="0" borderId="0" xfId="0" applyFont="1" applyAlignment="1">
      <alignment vertical="center"/>
    </xf>
    <xf numFmtId="0" fontId="59" fillId="0" borderId="0" xfId="0" applyFont="1" applyAlignment="1">
      <alignment horizontal="left" vertical="center"/>
    </xf>
    <xf numFmtId="14" fontId="19" fillId="0" borderId="0" xfId="50" applyNumberFormat="1" applyFont="1" applyAlignment="1">
      <alignment vertical="center"/>
      <protection/>
    </xf>
    <xf numFmtId="0" fontId="19" fillId="0" borderId="0" xfId="50" applyFont="1" applyBorder="1" applyAlignment="1">
      <alignment vertical="center"/>
      <protection/>
    </xf>
    <xf numFmtId="0" fontId="19" fillId="0" borderId="37" xfId="50" applyFont="1" applyBorder="1" applyAlignment="1">
      <alignment vertical="center"/>
      <protection/>
    </xf>
    <xf numFmtId="0" fontId="19" fillId="0" borderId="38" xfId="50" applyFont="1" applyBorder="1" applyAlignment="1">
      <alignment vertical="center"/>
      <protection/>
    </xf>
    <xf numFmtId="0" fontId="19" fillId="0" borderId="39" xfId="50" applyFont="1" applyBorder="1" applyAlignment="1">
      <alignment vertical="center"/>
      <protection/>
    </xf>
    <xf numFmtId="0" fontId="19" fillId="0" borderId="40" xfId="50" applyFont="1" applyBorder="1" applyAlignment="1">
      <alignment vertical="center"/>
      <protection/>
    </xf>
    <xf numFmtId="0" fontId="19" fillId="0" borderId="41" xfId="50" applyFont="1" applyBorder="1" applyAlignment="1">
      <alignment vertical="center"/>
      <protection/>
    </xf>
    <xf numFmtId="0" fontId="19" fillId="0" borderId="36" xfId="50" applyFont="1" applyBorder="1" applyAlignment="1">
      <alignment vertical="center"/>
      <protection/>
    </xf>
    <xf numFmtId="0" fontId="19" fillId="0" borderId="12" xfId="50" applyFont="1" applyBorder="1" applyAlignment="1">
      <alignment vertical="center"/>
      <protection/>
    </xf>
    <xf numFmtId="0" fontId="19" fillId="0" borderId="12" xfId="50" applyFont="1" applyBorder="1" applyAlignment="1">
      <alignment horizontal="center" vertical="center"/>
      <protection/>
    </xf>
    <xf numFmtId="0" fontId="19" fillId="0" borderId="35" xfId="50" applyFont="1" applyBorder="1" applyAlignment="1">
      <alignment horizontal="center" vertical="center"/>
      <protection/>
    </xf>
    <xf numFmtId="0" fontId="19" fillId="0" borderId="18" xfId="50" applyFont="1" applyBorder="1" applyAlignment="1">
      <alignment vertical="center"/>
      <protection/>
    </xf>
    <xf numFmtId="0" fontId="19" fillId="0" borderId="0" xfId="50" applyFont="1" applyBorder="1" applyAlignment="1">
      <alignment horizontal="center" vertical="center"/>
      <protection/>
    </xf>
    <xf numFmtId="0" fontId="19" fillId="0" borderId="42" xfId="50" applyFont="1" applyBorder="1" applyAlignment="1">
      <alignment vertical="center"/>
      <protection/>
    </xf>
    <xf numFmtId="0" fontId="19" fillId="0" borderId="16" xfId="50" applyFont="1" applyBorder="1" applyAlignment="1">
      <alignment vertical="center"/>
      <protection/>
    </xf>
    <xf numFmtId="0" fontId="19" fillId="0" borderId="43" xfId="50" applyFont="1" applyBorder="1" applyAlignment="1">
      <alignment vertical="center"/>
      <protection/>
    </xf>
    <xf numFmtId="0" fontId="19" fillId="0" borderId="12" xfId="50" applyFont="1" applyFill="1" applyBorder="1" applyAlignment="1">
      <alignment vertical="center"/>
      <protection/>
    </xf>
    <xf numFmtId="0" fontId="19" fillId="0" borderId="0" xfId="50" applyFont="1" applyBorder="1" applyAlignment="1">
      <alignment horizontal="left" vertical="center"/>
      <protection/>
    </xf>
    <xf numFmtId="0" fontId="19" fillId="0" borderId="0" xfId="50" applyFont="1" applyFill="1" applyBorder="1" applyAlignment="1">
      <alignment vertical="center"/>
      <protection/>
    </xf>
    <xf numFmtId="0" fontId="19" fillId="0" borderId="44" xfId="50" applyFont="1" applyBorder="1" applyAlignment="1">
      <alignment vertical="center"/>
      <protection/>
    </xf>
    <xf numFmtId="0" fontId="19" fillId="0" borderId="45" xfId="50" applyFont="1" applyBorder="1" applyAlignment="1">
      <alignment vertical="center"/>
      <protection/>
    </xf>
    <xf numFmtId="0" fontId="19" fillId="0" borderId="46" xfId="50" applyFont="1" applyBorder="1" applyAlignment="1">
      <alignment vertical="center"/>
      <protection/>
    </xf>
    <xf numFmtId="0" fontId="19" fillId="0" borderId="47" xfId="50" applyFont="1" applyBorder="1" applyAlignment="1">
      <alignment vertical="center"/>
      <protection/>
    </xf>
    <xf numFmtId="0" fontId="19" fillId="0" borderId="23" xfId="50" applyFont="1" applyBorder="1" applyAlignment="1">
      <alignment vertical="center"/>
      <protection/>
    </xf>
    <xf numFmtId="0" fontId="19" fillId="0" borderId="48" xfId="50" applyFont="1" applyBorder="1" applyAlignment="1">
      <alignment vertical="center"/>
      <protection/>
    </xf>
    <xf numFmtId="0" fontId="19" fillId="0" borderId="38" xfId="50" applyFont="1" applyBorder="1" applyAlignment="1">
      <alignment horizontal="center" vertical="center"/>
      <protection/>
    </xf>
    <xf numFmtId="0" fontId="19" fillId="0" borderId="0" xfId="50" applyFont="1" applyFill="1" applyBorder="1" applyAlignment="1">
      <alignment horizontal="left" vertical="center"/>
      <protection/>
    </xf>
    <xf numFmtId="2" fontId="19" fillId="0" borderId="12" xfId="50" applyNumberFormat="1" applyFont="1" applyBorder="1" applyAlignment="1">
      <alignment horizontal="center" vertical="center"/>
      <protection/>
    </xf>
    <xf numFmtId="9" fontId="19" fillId="0" borderId="19" xfId="55" applyFont="1" applyBorder="1" applyAlignment="1">
      <alignment horizontal="right" vertical="center"/>
    </xf>
    <xf numFmtId="9" fontId="19" fillId="0" borderId="19" xfId="50" applyNumberFormat="1" applyFont="1" applyBorder="1" applyAlignment="1">
      <alignment vertical="center"/>
      <protection/>
    </xf>
    <xf numFmtId="2" fontId="0" fillId="32" borderId="12" xfId="0" applyNumberFormat="1" applyFont="1" applyFill="1" applyBorder="1" applyAlignment="1">
      <alignment horizontal="center" vertical="center"/>
    </xf>
    <xf numFmtId="0" fontId="19" fillId="0" borderId="0" xfId="50" applyFont="1" applyAlignment="1">
      <alignment vertical="center" wrapText="1"/>
      <protection/>
    </xf>
    <xf numFmtId="0" fontId="51" fillId="27" borderId="21" xfId="51" applyFont="1" applyFill="1" applyBorder="1" applyAlignment="1">
      <alignment horizontal="center" vertical="center"/>
      <protection/>
    </xf>
    <xf numFmtId="0" fontId="22" fillId="0" borderId="0" xfId="50" applyFont="1" applyAlignment="1">
      <alignment horizontal="center" vertical="center" readingOrder="2"/>
      <protection/>
    </xf>
    <xf numFmtId="0" fontId="35" fillId="0" borderId="0" xfId="50" applyFont="1" applyAlignment="1">
      <alignment horizontal="right" vertical="center"/>
      <protection/>
    </xf>
    <xf numFmtId="0" fontId="22" fillId="0" borderId="0" xfId="50" applyFont="1" applyAlignment="1">
      <alignment vertical="center"/>
      <protection/>
    </xf>
    <xf numFmtId="0" fontId="31" fillId="0" borderId="0" xfId="50" applyFont="1" applyAlignment="1">
      <alignment vertical="center"/>
      <protection/>
    </xf>
    <xf numFmtId="0" fontId="19" fillId="0" borderId="0" xfId="50" applyFont="1" applyAlignment="1">
      <alignment horizontal="center" vertical="center"/>
      <protection/>
    </xf>
    <xf numFmtId="0" fontId="64" fillId="0" borderId="0" xfId="0" applyFont="1" applyAlignment="1">
      <alignment vertical="center"/>
    </xf>
    <xf numFmtId="0" fontId="18" fillId="0" borderId="0" xfId="50" applyFont="1" applyAlignment="1">
      <alignment horizontal="left" vertical="center"/>
      <protection/>
    </xf>
    <xf numFmtId="0" fontId="18" fillId="33" borderId="0" xfId="50" applyFont="1" applyFill="1" applyAlignment="1">
      <alignment vertical="center"/>
      <protection/>
    </xf>
    <xf numFmtId="0" fontId="19" fillId="0" borderId="12" xfId="0" applyFont="1" applyBorder="1" applyAlignment="1">
      <alignment horizontal="right" vertical="center"/>
    </xf>
    <xf numFmtId="0" fontId="65" fillId="0" borderId="0" xfId="0" applyFont="1" applyAlignment="1">
      <alignment horizontal="left" vertical="center"/>
    </xf>
    <xf numFmtId="0" fontId="0" fillId="0" borderId="45" xfId="0" applyBorder="1" applyAlignment="1">
      <alignment vertical="center"/>
    </xf>
    <xf numFmtId="0" fontId="0" fillId="0" borderId="45" xfId="0" applyFont="1" applyBorder="1" applyAlignment="1">
      <alignment vertical="center"/>
    </xf>
    <xf numFmtId="0" fontId="35" fillId="0" borderId="0" xfId="0" applyFont="1" applyAlignment="1">
      <alignment horizontal="center" vertical="center"/>
    </xf>
    <xf numFmtId="0" fontId="68" fillId="0" borderId="0" xfId="0" applyFont="1" applyAlignment="1">
      <alignment vertical="center"/>
    </xf>
    <xf numFmtId="0" fontId="35" fillId="0" borderId="0" xfId="0" applyFont="1" applyAlignment="1">
      <alignment vertical="center"/>
    </xf>
    <xf numFmtId="0" fontId="32" fillId="0" borderId="0" xfId="0" applyFont="1" applyAlignment="1">
      <alignment horizontal="right" vertical="center" readingOrder="2"/>
    </xf>
    <xf numFmtId="0" fontId="67" fillId="0" borderId="0" xfId="0" applyFont="1" applyAlignment="1">
      <alignment vertical="center"/>
    </xf>
    <xf numFmtId="0" fontId="21" fillId="0" borderId="0" xfId="0" applyFont="1" applyAlignment="1">
      <alignment horizontal="right" vertical="center" readingOrder="2"/>
    </xf>
    <xf numFmtId="0" fontId="22" fillId="0" borderId="0" xfId="0" applyFont="1" applyAlignment="1">
      <alignment horizontal="left" vertical="center"/>
    </xf>
    <xf numFmtId="0" fontId="23" fillId="0" borderId="49" xfId="0" applyFont="1" applyBorder="1" applyAlignment="1">
      <alignment vertical="center"/>
    </xf>
    <xf numFmtId="0" fontId="23" fillId="0" borderId="50" xfId="0" applyFont="1" applyBorder="1" applyAlignment="1">
      <alignment vertical="center"/>
    </xf>
    <xf numFmtId="0" fontId="69" fillId="0" borderId="0" xfId="0" applyFont="1" applyAlignment="1">
      <alignment horizontal="right" vertical="center" readingOrder="2"/>
    </xf>
    <xf numFmtId="0" fontId="23" fillId="0" borderId="0" xfId="0" applyFont="1" applyBorder="1" applyAlignment="1">
      <alignment vertical="center"/>
    </xf>
    <xf numFmtId="0" fontId="23" fillId="0" borderId="51" xfId="0" applyFont="1" applyBorder="1" applyAlignment="1">
      <alignment vertical="center"/>
    </xf>
    <xf numFmtId="0" fontId="31" fillId="0" borderId="52" xfId="0" applyFont="1" applyBorder="1" applyAlignment="1">
      <alignment vertical="center"/>
    </xf>
    <xf numFmtId="0" fontId="23" fillId="0" borderId="52" xfId="0" applyFont="1" applyBorder="1" applyAlignment="1">
      <alignment vertical="center"/>
    </xf>
    <xf numFmtId="0" fontId="23" fillId="0" borderId="53" xfId="0" applyFont="1" applyBorder="1" applyAlignment="1">
      <alignment vertical="center"/>
    </xf>
    <xf numFmtId="0" fontId="22" fillId="0" borderId="54" xfId="0" applyFont="1" applyBorder="1" applyAlignment="1">
      <alignment vertical="center"/>
    </xf>
    <xf numFmtId="0" fontId="23" fillId="0" borderId="54" xfId="0" applyFont="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0" fillId="0" borderId="55" xfId="0" applyFont="1" applyBorder="1" applyAlignment="1">
      <alignment vertical="center"/>
    </xf>
    <xf numFmtId="0" fontId="22" fillId="0" borderId="0" xfId="0" applyFont="1" applyAlignment="1">
      <alignment horizontal="right" vertical="center" readingOrder="2"/>
    </xf>
    <xf numFmtId="0" fontId="66" fillId="0" borderId="0" xfId="0" applyFont="1" applyAlignment="1">
      <alignment vertical="center"/>
    </xf>
    <xf numFmtId="0" fontId="35" fillId="0" borderId="0" xfId="0" applyFont="1" applyAlignment="1">
      <alignment vertical="center" readingOrder="2"/>
    </xf>
    <xf numFmtId="0" fontId="35" fillId="0" borderId="0" xfId="0" applyFont="1" applyAlignment="1">
      <alignment horizontal="right" vertical="center" readingOrder="2"/>
    </xf>
    <xf numFmtId="193" fontId="22" fillId="0" borderId="0" xfId="0" applyNumberFormat="1" applyFont="1" applyAlignment="1">
      <alignment horizontal="center" vertical="center"/>
    </xf>
    <xf numFmtId="0" fontId="67" fillId="0" borderId="0" xfId="0" applyFont="1" applyAlignment="1">
      <alignment horizontal="right" vertical="center" readingOrder="2"/>
    </xf>
    <xf numFmtId="0" fontId="22" fillId="0" borderId="56" xfId="0" applyFont="1" applyBorder="1" applyAlignment="1">
      <alignment vertical="center"/>
    </xf>
    <xf numFmtId="0" fontId="22" fillId="0" borderId="57" xfId="0" applyFont="1" applyBorder="1" applyAlignment="1">
      <alignment vertical="center"/>
    </xf>
    <xf numFmtId="0" fontId="21" fillId="0" borderId="37" xfId="0" applyFont="1" applyBorder="1" applyAlignment="1">
      <alignment vertical="center"/>
    </xf>
    <xf numFmtId="0" fontId="71" fillId="0" borderId="58" xfId="0" applyFont="1" applyBorder="1" applyAlignment="1">
      <alignment horizontal="right" vertical="center"/>
    </xf>
    <xf numFmtId="0" fontId="21" fillId="0" borderId="58" xfId="0" applyFont="1" applyBorder="1" applyAlignment="1">
      <alignment horizontal="center" vertical="center"/>
    </xf>
    <xf numFmtId="0" fontId="21" fillId="0" borderId="59" xfId="0" applyFont="1" applyBorder="1" applyAlignment="1">
      <alignment vertical="center"/>
    </xf>
    <xf numFmtId="0" fontId="22" fillId="0" borderId="60" xfId="0" applyFont="1" applyBorder="1" applyAlignment="1">
      <alignment horizontal="right" vertical="center"/>
    </xf>
    <xf numFmtId="0" fontId="21" fillId="0" borderId="58" xfId="0" applyFont="1" applyBorder="1" applyAlignment="1">
      <alignment vertical="center"/>
    </xf>
    <xf numFmtId="0" fontId="21" fillId="0" borderId="61" xfId="0" applyFont="1" applyBorder="1" applyAlignment="1">
      <alignment vertical="center"/>
    </xf>
    <xf numFmtId="0" fontId="22" fillId="0" borderId="62" xfId="0" applyFont="1" applyBorder="1" applyAlignment="1">
      <alignment horizontal="right" vertical="center"/>
    </xf>
    <xf numFmtId="0" fontId="71" fillId="0" borderId="63" xfId="0" applyFont="1" applyBorder="1" applyAlignment="1">
      <alignment horizontal="left" vertical="center"/>
    </xf>
    <xf numFmtId="0" fontId="71" fillId="0" borderId="63" xfId="0" applyFont="1" applyBorder="1" applyAlignment="1">
      <alignment horizontal="center" vertical="center"/>
    </xf>
    <xf numFmtId="0" fontId="22" fillId="0" borderId="63" xfId="0" applyFont="1" applyBorder="1" applyAlignment="1">
      <alignment horizontal="right" vertical="center"/>
    </xf>
    <xf numFmtId="0" fontId="30" fillId="0" borderId="63" xfId="0" applyFont="1" applyBorder="1" applyAlignment="1">
      <alignment vertical="center"/>
    </xf>
    <xf numFmtId="0" fontId="22" fillId="0" borderId="52" xfId="0" applyFont="1" applyBorder="1" applyAlignment="1">
      <alignment vertical="center"/>
    </xf>
    <xf numFmtId="0" fontId="22" fillId="0" borderId="10" xfId="0" applyFont="1" applyBorder="1" applyAlignment="1" applyProtection="1">
      <alignment horizontal="center" vertical="center"/>
      <protection hidden="1"/>
    </xf>
    <xf numFmtId="0" fontId="22" fillId="0" borderId="12" xfId="0" applyFont="1" applyFill="1" applyBorder="1" applyAlignment="1">
      <alignment horizontal="center" vertical="center"/>
    </xf>
    <xf numFmtId="2" fontId="21" fillId="0" borderId="12" xfId="0" applyNumberFormat="1" applyFont="1" applyBorder="1" applyAlignment="1">
      <alignment horizontal="center" vertical="center"/>
    </xf>
    <xf numFmtId="2" fontId="58" fillId="0" borderId="12" xfId="51" applyNumberFormat="1" applyFont="1" applyFill="1" applyBorder="1" applyAlignment="1">
      <alignment horizontal="center" vertical="center"/>
      <protection/>
    </xf>
    <xf numFmtId="2" fontId="21" fillId="0" borderId="12" xfId="0" applyNumberFormat="1" applyFont="1" applyFill="1" applyBorder="1" applyAlignment="1">
      <alignment horizontal="center" vertical="center"/>
    </xf>
    <xf numFmtId="2" fontId="21" fillId="28" borderId="12" xfId="0" applyNumberFormat="1" applyFont="1" applyFill="1" applyBorder="1" applyAlignment="1">
      <alignment horizontal="center" vertical="center"/>
    </xf>
    <xf numFmtId="14" fontId="22" fillId="0" borderId="0" xfId="0" applyNumberFormat="1" applyFont="1" applyAlignment="1">
      <alignment vertical="center"/>
    </xf>
    <xf numFmtId="0" fontId="32" fillId="0" borderId="0" xfId="0" applyFont="1" applyAlignment="1">
      <alignment horizontal="center" vertical="center"/>
    </xf>
    <xf numFmtId="2" fontId="22" fillId="0" borderId="12" xfId="0" applyNumberFormat="1" applyFont="1" applyBorder="1" applyAlignment="1">
      <alignment horizontal="center" vertical="center"/>
    </xf>
    <xf numFmtId="0" fontId="85" fillId="0" borderId="12" xfId="0" applyFont="1" applyBorder="1" applyAlignment="1">
      <alignment vertical="center"/>
    </xf>
    <xf numFmtId="0" fontId="45" fillId="0" borderId="12" xfId="0" applyFont="1" applyFill="1" applyBorder="1" applyAlignment="1">
      <alignment horizontal="right" vertical="center"/>
    </xf>
    <xf numFmtId="0" fontId="0" fillId="0" borderId="12" xfId="0" applyBorder="1" applyAlignment="1">
      <alignment vertical="center"/>
    </xf>
    <xf numFmtId="0" fontId="22" fillId="0" borderId="0" xfId="0" applyFont="1" applyFill="1" applyBorder="1" applyAlignment="1">
      <alignment horizontal="center" vertical="center"/>
    </xf>
    <xf numFmtId="2" fontId="19" fillId="0" borderId="12" xfId="0" applyNumberFormat="1" applyFont="1" applyBorder="1" applyAlignment="1">
      <alignment horizontal="center" vertical="center"/>
    </xf>
    <xf numFmtId="0" fontId="18" fillId="34" borderId="12" xfId="0" applyFont="1" applyFill="1" applyBorder="1" applyAlignment="1">
      <alignment horizontal="center" vertical="center"/>
    </xf>
    <xf numFmtId="0" fontId="79" fillId="25" borderId="0" xfId="0" applyFont="1" applyFill="1" applyAlignment="1">
      <alignment vertical="center"/>
    </xf>
    <xf numFmtId="0" fontId="18" fillId="25" borderId="0" xfId="0" applyFont="1" applyFill="1" applyAlignment="1">
      <alignment vertical="center"/>
    </xf>
    <xf numFmtId="0" fontId="79" fillId="25" borderId="0" xfId="0" applyFont="1" applyFill="1" applyBorder="1" applyAlignment="1">
      <alignment vertical="center"/>
    </xf>
    <xf numFmtId="2" fontId="0" fillId="0" borderId="0" xfId="0" applyNumberFormat="1" applyAlignment="1">
      <alignment vertical="center"/>
    </xf>
    <xf numFmtId="0" fontId="22" fillId="28" borderId="0" xfId="0" applyFont="1" applyFill="1" applyBorder="1" applyAlignment="1">
      <alignment horizontal="right" vertical="center"/>
    </xf>
    <xf numFmtId="0" fontId="22" fillId="28" borderId="0" xfId="0" applyFont="1" applyFill="1" applyBorder="1" applyAlignment="1">
      <alignment horizontal="center" vertical="center"/>
    </xf>
    <xf numFmtId="0" fontId="0" fillId="28" borderId="0" xfId="0" applyFill="1" applyBorder="1" applyAlignment="1">
      <alignment vertical="center"/>
    </xf>
    <xf numFmtId="0" fontId="22" fillId="28" borderId="0" xfId="0" applyFont="1" applyFill="1" applyBorder="1" applyAlignment="1">
      <alignment vertical="center"/>
    </xf>
    <xf numFmtId="0" fontId="31" fillId="28" borderId="0" xfId="0" applyFont="1" applyFill="1" applyBorder="1" applyAlignment="1">
      <alignment horizontal="right" vertical="center"/>
    </xf>
    <xf numFmtId="0" fontId="18" fillId="28" borderId="0" xfId="0" applyFont="1" applyFill="1" applyBorder="1" applyAlignment="1">
      <alignment horizontal="right" vertical="center"/>
    </xf>
    <xf numFmtId="0" fontId="18" fillId="28" borderId="0" xfId="0" applyFont="1" applyFill="1" applyBorder="1" applyAlignment="1">
      <alignment vertical="center"/>
    </xf>
    <xf numFmtId="189" fontId="0" fillId="28" borderId="0" xfId="0" applyNumberFormat="1" applyFill="1" applyBorder="1" applyAlignment="1">
      <alignment vertical="center"/>
    </xf>
    <xf numFmtId="0" fontId="0" fillId="28" borderId="0" xfId="0" applyFill="1" applyBorder="1" applyAlignment="1">
      <alignment horizontal="center" vertical="center"/>
    </xf>
    <xf numFmtId="0" fontId="18" fillId="28" borderId="0" xfId="0" applyFont="1" applyFill="1" applyBorder="1" applyAlignment="1">
      <alignment horizontal="center" vertical="center"/>
    </xf>
    <xf numFmtId="14" fontId="18" fillId="28" borderId="0" xfId="0" applyNumberFormat="1" applyFont="1" applyFill="1" applyBorder="1" applyAlignment="1">
      <alignment horizontal="right" vertical="center"/>
    </xf>
    <xf numFmtId="0" fontId="0" fillId="28" borderId="0" xfId="0" applyFill="1" applyBorder="1" applyAlignment="1">
      <alignment horizontal="right" vertical="center"/>
    </xf>
    <xf numFmtId="14" fontId="0" fillId="28" borderId="0" xfId="0" applyNumberFormat="1" applyFill="1" applyBorder="1" applyAlignment="1">
      <alignment vertical="center"/>
    </xf>
    <xf numFmtId="0" fontId="18" fillId="28" borderId="0" xfId="0" applyFont="1" applyFill="1" applyBorder="1" applyAlignment="1">
      <alignment horizontal="left" vertical="center"/>
    </xf>
    <xf numFmtId="0" fontId="34" fillId="28" borderId="0" xfId="0" applyFont="1" applyFill="1" applyBorder="1" applyAlignment="1">
      <alignment vertical="center"/>
    </xf>
    <xf numFmtId="189" fontId="34" fillId="28" borderId="0" xfId="0" applyNumberFormat="1" applyFont="1" applyFill="1" applyBorder="1" applyAlignment="1">
      <alignment vertical="center"/>
    </xf>
    <xf numFmtId="0" fontId="34" fillId="28" borderId="0" xfId="0" applyFont="1" applyFill="1" applyBorder="1" applyAlignment="1">
      <alignment horizontal="center" vertical="center"/>
    </xf>
    <xf numFmtId="1" fontId="0" fillId="28" borderId="0" xfId="0" applyNumberFormat="1" applyFill="1" applyBorder="1" applyAlignment="1">
      <alignment horizontal="center" vertical="center"/>
    </xf>
    <xf numFmtId="2" fontId="0" fillId="28" borderId="0" xfId="45" applyNumberFormat="1" applyFont="1" applyFill="1" applyBorder="1" applyAlignment="1">
      <alignment horizontal="center" vertical="center"/>
    </xf>
    <xf numFmtId="2" fontId="18" fillId="28" borderId="0" xfId="0" applyNumberFormat="1" applyFont="1" applyFill="1" applyBorder="1" applyAlignment="1">
      <alignment horizontal="center" vertical="center"/>
    </xf>
    <xf numFmtId="1" fontId="18" fillId="28" borderId="0" xfId="0" applyNumberFormat="1" applyFont="1" applyFill="1" applyBorder="1" applyAlignment="1">
      <alignment horizontal="center" vertical="center"/>
    </xf>
    <xf numFmtId="14" fontId="18" fillId="28" borderId="0" xfId="0" applyNumberFormat="1" applyFont="1" applyFill="1" applyBorder="1" applyAlignment="1">
      <alignment vertical="center"/>
    </xf>
    <xf numFmtId="0" fontId="22" fillId="28" borderId="0" xfId="0" applyFont="1" applyFill="1" applyAlignment="1">
      <alignment vertical="center"/>
    </xf>
    <xf numFmtId="2" fontId="32" fillId="0" borderId="0" xfId="0" applyNumberFormat="1" applyFont="1" applyAlignment="1">
      <alignment horizontal="center" vertical="center"/>
    </xf>
    <xf numFmtId="0" fontId="56" fillId="0" borderId="0" xfId="0" applyFont="1" applyAlignment="1">
      <alignment vertical="center"/>
    </xf>
    <xf numFmtId="2" fontId="86" fillId="28" borderId="0" xfId="0" applyNumberFormat="1" applyFont="1" applyFill="1" applyAlignment="1">
      <alignment horizontal="center" vertical="center"/>
    </xf>
    <xf numFmtId="2" fontId="22" fillId="0" borderId="35" xfId="0" applyNumberFormat="1" applyFont="1" applyBorder="1" applyAlignment="1">
      <alignment horizontal="center" vertical="center"/>
    </xf>
    <xf numFmtId="0" fontId="72" fillId="0" borderId="12" xfId="0" applyFont="1" applyFill="1" applyBorder="1" applyAlignment="1">
      <alignment horizontal="right" vertical="center"/>
    </xf>
    <xf numFmtId="0" fontId="41" fillId="28" borderId="12" xfId="0" applyFont="1" applyFill="1" applyBorder="1" applyAlignment="1">
      <alignment horizontal="right" vertical="center"/>
    </xf>
    <xf numFmtId="0" fontId="19" fillId="0" borderId="12" xfId="0" applyFont="1" applyBorder="1" applyAlignment="1">
      <alignment vertical="center"/>
    </xf>
    <xf numFmtId="0" fontId="19" fillId="0" borderId="12" xfId="0" applyFont="1" applyFill="1" applyBorder="1" applyAlignment="1">
      <alignment horizontal="right" vertical="center"/>
    </xf>
    <xf numFmtId="0" fontId="87" fillId="0" borderId="12" xfId="0" applyFont="1" applyBorder="1" applyAlignment="1">
      <alignment vertical="center"/>
    </xf>
    <xf numFmtId="0" fontId="24" fillId="0" borderId="12" xfId="0" applyFont="1" applyBorder="1" applyAlignment="1">
      <alignment/>
    </xf>
    <xf numFmtId="0" fontId="88" fillId="0" borderId="12" xfId="0" applyFont="1" applyBorder="1" applyAlignment="1">
      <alignment vertical="center"/>
    </xf>
    <xf numFmtId="0" fontId="88" fillId="0" borderId="12" xfId="0" applyFont="1" applyBorder="1" applyAlignment="1">
      <alignment horizontal="right" vertical="center"/>
    </xf>
    <xf numFmtId="0" fontId="54" fillId="28" borderId="0" xfId="0" applyFont="1" applyFill="1" applyBorder="1" applyAlignment="1">
      <alignment horizontal="right" vertical="center"/>
    </xf>
    <xf numFmtId="0" fontId="23" fillId="28" borderId="0" xfId="0" applyFont="1" applyFill="1" applyBorder="1" applyAlignment="1">
      <alignment horizontal="center" vertical="center"/>
    </xf>
    <xf numFmtId="14" fontId="23" fillId="28" borderId="0" xfId="0" applyNumberFormat="1" applyFont="1" applyFill="1" applyBorder="1" applyAlignment="1">
      <alignment horizontal="center" vertical="center"/>
    </xf>
    <xf numFmtId="2" fontId="0" fillId="28" borderId="0" xfId="0" applyNumberFormat="1" applyFill="1" applyBorder="1" applyAlignment="1">
      <alignment horizontal="center" vertical="center"/>
    </xf>
    <xf numFmtId="0" fontId="89" fillId="28" borderId="0" xfId="0" applyFont="1" applyFill="1" applyBorder="1" applyAlignment="1">
      <alignment horizontal="right" vertical="center"/>
    </xf>
    <xf numFmtId="0" fontId="40" fillId="28" borderId="0" xfId="0" applyFont="1" applyFill="1" applyBorder="1" applyAlignment="1">
      <alignment horizontal="right" vertical="center"/>
    </xf>
    <xf numFmtId="0" fontId="0" fillId="28" borderId="20" xfId="0" applyFont="1" applyFill="1" applyBorder="1" applyAlignment="1" applyProtection="1">
      <alignment vertical="center"/>
      <protection hidden="1"/>
    </xf>
    <xf numFmtId="0" fontId="21" fillId="0" borderId="12" xfId="0" applyFont="1" applyBorder="1" applyAlignment="1">
      <alignment horizontal="center"/>
    </xf>
    <xf numFmtId="0" fontId="23" fillId="27" borderId="21" xfId="0" applyFont="1" applyFill="1" applyBorder="1" applyAlignment="1">
      <alignment horizontal="center" vertical="center"/>
    </xf>
    <xf numFmtId="0" fontId="20" fillId="0" borderId="17" xfId="0" applyFont="1" applyBorder="1" applyAlignment="1">
      <alignment vertical="center"/>
    </xf>
    <xf numFmtId="0" fontId="0" fillId="0" borderId="14" xfId="0" applyFont="1" applyBorder="1" applyAlignment="1">
      <alignment vertical="center"/>
    </xf>
    <xf numFmtId="0" fontId="20" fillId="0" borderId="21" xfId="0" applyFont="1" applyBorder="1" applyAlignment="1">
      <alignment vertical="center"/>
    </xf>
    <xf numFmtId="0" fontId="20" fillId="0" borderId="19" xfId="0" applyFont="1" applyBorder="1" applyAlignment="1">
      <alignment vertical="center"/>
    </xf>
    <xf numFmtId="0" fontId="0" fillId="0" borderId="18" xfId="0" applyFont="1" applyBorder="1" applyAlignment="1">
      <alignment vertical="center"/>
    </xf>
    <xf numFmtId="0" fontId="0" fillId="0" borderId="20" xfId="0" applyFont="1" applyFill="1" applyBorder="1" applyAlignment="1" applyProtection="1">
      <alignment vertical="center"/>
      <protection hidden="1"/>
    </xf>
    <xf numFmtId="0" fontId="0" fillId="0" borderId="20" xfId="0" applyFont="1" applyBorder="1" applyAlignment="1" applyProtection="1">
      <alignment vertical="center"/>
      <protection hidden="1"/>
    </xf>
    <xf numFmtId="49" fontId="0" fillId="0" borderId="12" xfId="0" applyNumberFormat="1" applyBorder="1" applyAlignment="1">
      <alignment/>
    </xf>
    <xf numFmtId="14" fontId="0" fillId="0" borderId="12" xfId="0" applyNumberFormat="1" applyBorder="1" applyAlignment="1">
      <alignment/>
    </xf>
    <xf numFmtId="0" fontId="67" fillId="27" borderId="15" xfId="0" applyFont="1" applyFill="1" applyBorder="1" applyAlignment="1">
      <alignment vertical="center"/>
    </xf>
    <xf numFmtId="0" fontId="67" fillId="0" borderId="20" xfId="0" applyFont="1" applyBorder="1" applyAlignment="1">
      <alignment vertical="center"/>
    </xf>
    <xf numFmtId="0" fontId="73" fillId="0" borderId="17" xfId="51" applyFont="1" applyFill="1" applyBorder="1" applyAlignment="1">
      <alignment horizontal="center" vertical="center"/>
      <protection/>
    </xf>
    <xf numFmtId="0" fontId="73" fillId="0" borderId="21" xfId="51" applyFont="1" applyFill="1" applyBorder="1" applyAlignment="1">
      <alignment horizontal="center" vertical="center"/>
      <protection/>
    </xf>
    <xf numFmtId="2" fontId="73" fillId="0" borderId="24" xfId="51" applyNumberFormat="1" applyFont="1" applyFill="1" applyBorder="1" applyAlignment="1">
      <alignment horizontal="center" vertical="center"/>
      <protection/>
    </xf>
    <xf numFmtId="0" fontId="67" fillId="0" borderId="17" xfId="0" applyFont="1" applyBorder="1" applyAlignment="1">
      <alignment vertical="center"/>
    </xf>
    <xf numFmtId="1" fontId="0" fillId="28" borderId="0" xfId="0" applyNumberFormat="1" applyFill="1" applyBorder="1" applyAlignment="1">
      <alignment horizontal="center" vertical="center"/>
    </xf>
    <xf numFmtId="0" fontId="0" fillId="28" borderId="0" xfId="0" applyFill="1" applyBorder="1" applyAlignment="1">
      <alignment horizontal="center" vertical="center"/>
    </xf>
    <xf numFmtId="0" fontId="0" fillId="0" borderId="10" xfId="0" applyBorder="1" applyAlignment="1">
      <alignment horizontal="center" vertical="center"/>
    </xf>
    <xf numFmtId="0" fontId="30" fillId="27" borderId="26" xfId="0" applyFont="1" applyFill="1" applyBorder="1" applyAlignment="1">
      <alignment horizontal="center" vertical="center"/>
    </xf>
    <xf numFmtId="1" fontId="0" fillId="0" borderId="12" xfId="0" applyNumberFormat="1" applyBorder="1" applyAlignment="1">
      <alignment horizontal="center" vertical="center"/>
    </xf>
    <xf numFmtId="1" fontId="0" fillId="0" borderId="12"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0" fillId="28" borderId="0" xfId="0" applyFont="1" applyFill="1" applyBorder="1" applyAlignment="1">
      <alignment horizontal="center" vertical="center"/>
    </xf>
    <xf numFmtId="0" fontId="0" fillId="26" borderId="0" xfId="0" applyFont="1" applyFill="1" applyAlignment="1">
      <alignment horizontal="center" vertical="center"/>
    </xf>
    <xf numFmtId="0" fontId="30" fillId="27" borderId="59" xfId="0" applyFont="1" applyFill="1" applyBorder="1" applyAlignment="1">
      <alignment horizontal="center" vertical="center"/>
    </xf>
    <xf numFmtId="0" fontId="30" fillId="27" borderId="52" xfId="0" applyFont="1" applyFill="1" applyBorder="1" applyAlignment="1">
      <alignment horizontal="center" vertical="center"/>
    </xf>
    <xf numFmtId="0" fontId="30" fillId="26" borderId="52" xfId="0" applyFont="1" applyFill="1" applyBorder="1" applyAlignment="1">
      <alignment horizontal="center" vertical="center"/>
    </xf>
    <xf numFmtId="0" fontId="30" fillId="27" borderId="55" xfId="0" applyFont="1" applyFill="1" applyBorder="1" applyAlignment="1">
      <alignment horizontal="center" vertical="center"/>
    </xf>
    <xf numFmtId="0" fontId="30" fillId="27" borderId="30" xfId="0" applyFont="1" applyFill="1" applyBorder="1" applyAlignment="1">
      <alignment horizontal="center" vertical="center"/>
    </xf>
    <xf numFmtId="0" fontId="0" fillId="26" borderId="31" xfId="0" applyFill="1" applyBorder="1" applyAlignment="1">
      <alignment horizontal="center" vertical="center"/>
    </xf>
    <xf numFmtId="0" fontId="0" fillId="0" borderId="64"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wrapText="1"/>
    </xf>
    <xf numFmtId="0" fontId="0" fillId="0" borderId="36" xfId="0" applyBorder="1" applyAlignment="1">
      <alignment horizontal="center" vertical="center"/>
    </xf>
    <xf numFmtId="0" fontId="0" fillId="0" borderId="66" xfId="0" applyFont="1" applyBorder="1" applyAlignment="1">
      <alignment horizontal="center" vertical="center"/>
    </xf>
    <xf numFmtId="0" fontId="0" fillId="0" borderId="17" xfId="0" applyBorder="1" applyAlignment="1">
      <alignment horizontal="center" vertical="center" wrapText="1"/>
    </xf>
    <xf numFmtId="0" fontId="0" fillId="0" borderId="67" xfId="0" applyFont="1" applyBorder="1" applyAlignment="1">
      <alignment horizontal="center" vertical="center"/>
    </xf>
    <xf numFmtId="0" fontId="0" fillId="0" borderId="32"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wrapText="1"/>
    </xf>
    <xf numFmtId="0" fontId="0" fillId="0" borderId="69" xfId="0" applyFont="1" applyBorder="1" applyAlignment="1">
      <alignment horizontal="center" vertical="center"/>
    </xf>
    <xf numFmtId="2" fontId="0" fillId="0" borderId="28" xfId="0" applyNumberFormat="1" applyBorder="1" applyAlignment="1">
      <alignment horizontal="center" vertical="center"/>
    </xf>
    <xf numFmtId="1" fontId="0" fillId="0" borderId="26" xfId="0" applyNumberFormat="1" applyBorder="1" applyAlignment="1">
      <alignment horizontal="center" vertical="center"/>
    </xf>
    <xf numFmtId="2" fontId="0" fillId="0" borderId="22" xfId="0" applyNumberFormat="1" applyBorder="1" applyAlignment="1">
      <alignment horizontal="center" vertical="center"/>
    </xf>
    <xf numFmtId="1" fontId="0" fillId="0" borderId="24" xfId="0" applyNumberFormat="1" applyBorder="1" applyAlignment="1">
      <alignment horizontal="center" vertical="center"/>
    </xf>
    <xf numFmtId="2" fontId="0" fillId="0" borderId="24" xfId="0" applyNumberFormat="1" applyBorder="1" applyAlignment="1">
      <alignment horizontal="center" vertical="center"/>
    </xf>
    <xf numFmtId="2" fontId="0" fillId="26" borderId="23" xfId="0" applyNumberFormat="1" applyFill="1" applyBorder="1" applyAlignment="1">
      <alignment horizontal="center" vertical="center"/>
    </xf>
    <xf numFmtId="2" fontId="0" fillId="0" borderId="21" xfId="0" applyNumberFormat="1" applyBorder="1" applyAlignment="1">
      <alignment horizontal="center" vertical="center"/>
    </xf>
    <xf numFmtId="2" fontId="0" fillId="0" borderId="36" xfId="0" applyNumberFormat="1" applyBorder="1" applyAlignment="1">
      <alignment horizontal="center" vertical="center"/>
    </xf>
    <xf numFmtId="2" fontId="0" fillId="0" borderId="12" xfId="0" applyNumberFormat="1" applyBorder="1" applyAlignment="1">
      <alignment horizontal="center" vertical="center"/>
    </xf>
    <xf numFmtId="2" fontId="0" fillId="26" borderId="19" xfId="0" applyNumberFormat="1" applyFill="1" applyBorder="1" applyAlignment="1">
      <alignment horizontal="center" vertical="center"/>
    </xf>
    <xf numFmtId="0" fontId="0" fillId="0" borderId="35" xfId="0" applyFont="1" applyBorder="1" applyAlignment="1">
      <alignment horizontal="center" vertical="center"/>
    </xf>
    <xf numFmtId="2" fontId="0" fillId="26" borderId="15" xfId="0" applyNumberFormat="1" applyFill="1" applyBorder="1" applyAlignment="1">
      <alignment horizontal="center" vertical="center"/>
    </xf>
    <xf numFmtId="2" fontId="0" fillId="0" borderId="19" xfId="0" applyNumberFormat="1" applyBorder="1" applyAlignment="1">
      <alignment horizontal="center" vertical="center"/>
    </xf>
    <xf numFmtId="2" fontId="0" fillId="0" borderId="18" xfId="0" applyNumberFormat="1" applyFill="1" applyBorder="1" applyAlignment="1">
      <alignment horizontal="center" vertical="center"/>
    </xf>
    <xf numFmtId="2" fontId="0" fillId="0" borderId="12" xfId="0" applyNumberFormat="1" applyFill="1" applyBorder="1" applyAlignment="1">
      <alignment horizontal="center" vertical="center"/>
    </xf>
    <xf numFmtId="2" fontId="0" fillId="0" borderId="36" xfId="0" applyNumberFormat="1" applyFill="1" applyBorder="1" applyAlignment="1">
      <alignment horizontal="center" vertical="center"/>
    </xf>
    <xf numFmtId="2" fontId="0" fillId="0" borderId="13" xfId="0" applyNumberFormat="1" applyFill="1" applyBorder="1" applyAlignment="1">
      <alignment horizontal="center" vertical="center"/>
    </xf>
    <xf numFmtId="2" fontId="0" fillId="0" borderId="10" xfId="0" applyNumberFormat="1" applyFill="1" applyBorder="1" applyAlignment="1">
      <alignment horizontal="center" vertical="center"/>
    </xf>
    <xf numFmtId="2" fontId="0" fillId="26" borderId="16" xfId="0" applyNumberFormat="1" applyFill="1" applyBorder="1" applyAlignment="1">
      <alignment horizontal="center" vertical="center"/>
    </xf>
    <xf numFmtId="2" fontId="0" fillId="0" borderId="20" xfId="0" applyNumberFormat="1" applyBorder="1" applyAlignment="1">
      <alignment horizontal="center" vertical="center"/>
    </xf>
    <xf numFmtId="2" fontId="0" fillId="0" borderId="70" xfId="0" applyNumberFormat="1" applyFill="1" applyBorder="1" applyAlignment="1">
      <alignment horizontal="center" vertical="center"/>
    </xf>
    <xf numFmtId="2" fontId="0" fillId="26" borderId="20" xfId="0" applyNumberFormat="1" applyFill="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30" borderId="0" xfId="0" applyFont="1" applyFill="1" applyBorder="1" applyAlignment="1">
      <alignment horizontal="center" vertical="center" textRotation="90"/>
    </xf>
    <xf numFmtId="0" fontId="0" fillId="27" borderId="0" xfId="0" applyFill="1" applyBorder="1" applyAlignment="1">
      <alignment horizontal="center" vertical="center"/>
    </xf>
    <xf numFmtId="0" fontId="83" fillId="0" borderId="12" xfId="0" applyFont="1" applyBorder="1" applyAlignment="1">
      <alignment horizontal="right" vertical="center"/>
    </xf>
    <xf numFmtId="0" fontId="83" fillId="28" borderId="12" xfId="0" applyFont="1" applyFill="1" applyBorder="1" applyAlignment="1">
      <alignment horizontal="center" vertical="center"/>
    </xf>
    <xf numFmtId="0" fontId="83" fillId="0" borderId="12" xfId="0" applyFont="1" applyBorder="1" applyAlignment="1">
      <alignment vertical="center"/>
    </xf>
    <xf numFmtId="0" fontId="83" fillId="0" borderId="12" xfId="0" applyFont="1" applyBorder="1" applyAlignment="1">
      <alignment horizontal="center" vertical="center"/>
    </xf>
    <xf numFmtId="0" fontId="0" fillId="28" borderId="12" xfId="0" applyFont="1" applyFill="1" applyBorder="1" applyAlignment="1">
      <alignment vertical="center"/>
    </xf>
    <xf numFmtId="1" fontId="0" fillId="0" borderId="35"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31" fillId="0" borderId="12" xfId="0" applyFont="1" applyBorder="1" applyAlignment="1">
      <alignment vertical="center"/>
    </xf>
    <xf numFmtId="0" fontId="74" fillId="28" borderId="12" xfId="0" applyFont="1" applyFill="1" applyBorder="1" applyAlignment="1">
      <alignment horizontal="right" vertical="center"/>
    </xf>
    <xf numFmtId="0" fontId="74" fillId="0" borderId="12" xfId="0" applyFont="1" applyFill="1" applyBorder="1" applyAlignment="1">
      <alignment horizontal="right" vertical="center"/>
    </xf>
    <xf numFmtId="0" fontId="90" fillId="0" borderId="12" xfId="0" applyFont="1" applyFill="1" applyBorder="1" applyAlignment="1">
      <alignment horizontal="right" vertical="center"/>
    </xf>
    <xf numFmtId="0" fontId="75" fillId="0" borderId="12" xfId="52" applyFont="1" applyFill="1" applyBorder="1" applyAlignment="1">
      <alignment horizontal="right" vertical="center"/>
      <protection/>
    </xf>
    <xf numFmtId="0" fontId="21" fillId="0" borderId="12" xfId="0" applyFont="1" applyBorder="1" applyAlignment="1">
      <alignment horizontal="right" vertical="center"/>
    </xf>
    <xf numFmtId="14" fontId="30" fillId="0" borderId="0" xfId="0" applyNumberFormat="1" applyFont="1" applyAlignment="1">
      <alignment vertical="center"/>
    </xf>
    <xf numFmtId="0" fontId="21" fillId="0" borderId="0" xfId="0" applyFont="1" applyBorder="1" applyAlignment="1">
      <alignment horizontal="right" vertical="center"/>
    </xf>
    <xf numFmtId="0" fontId="21" fillId="0" borderId="0" xfId="0" applyFont="1" applyBorder="1" applyAlignment="1">
      <alignment horizontal="center"/>
    </xf>
    <xf numFmtId="2" fontId="21" fillId="0" borderId="0" xfId="0" applyNumberFormat="1" applyFont="1" applyBorder="1" applyAlignment="1">
      <alignment horizontal="center" vertical="center"/>
    </xf>
    <xf numFmtId="0" fontId="18" fillId="28" borderId="0" xfId="0" applyFont="1" applyFill="1" applyAlignment="1">
      <alignment vertical="center"/>
    </xf>
    <xf numFmtId="0" fontId="18" fillId="0" borderId="0" xfId="0" applyFont="1" applyFill="1" applyAlignment="1">
      <alignment vertical="center"/>
    </xf>
    <xf numFmtId="14" fontId="19" fillId="0" borderId="0" xfId="0" applyNumberFormat="1" applyFont="1" applyAlignment="1">
      <alignment/>
    </xf>
    <xf numFmtId="0" fontId="21" fillId="0" borderId="27" xfId="0" applyFont="1" applyBorder="1" applyAlignment="1">
      <alignment horizontal="right" vertical="center"/>
    </xf>
    <xf numFmtId="0" fontId="0" fillId="0" borderId="27" xfId="0" applyBorder="1" applyAlignment="1">
      <alignment vertical="center"/>
    </xf>
    <xf numFmtId="2" fontId="21" fillId="0" borderId="27" xfId="0" applyNumberFormat="1" applyFont="1" applyBorder="1" applyAlignment="1">
      <alignment horizontal="center" vertical="center"/>
    </xf>
    <xf numFmtId="2" fontId="58" fillId="0" borderId="27" xfId="51" applyNumberFormat="1" applyFont="1" applyFill="1" applyBorder="1" applyAlignment="1">
      <alignment horizontal="center" vertical="center"/>
      <protection/>
    </xf>
    <xf numFmtId="2" fontId="22" fillId="0" borderId="27" xfId="0" applyNumberFormat="1" applyFont="1" applyBorder="1" applyAlignment="1">
      <alignment horizontal="center" vertical="center"/>
    </xf>
    <xf numFmtId="0" fontId="22" fillId="0" borderId="27" xfId="0" applyFont="1" applyBorder="1" applyAlignment="1">
      <alignment horizontal="center" vertical="center"/>
    </xf>
    <xf numFmtId="0" fontId="21" fillId="0" borderId="27" xfId="0" applyFont="1" applyBorder="1" applyAlignment="1">
      <alignment horizontal="center" vertical="center"/>
    </xf>
    <xf numFmtId="2" fontId="22" fillId="0" borderId="33" xfId="0" applyNumberFormat="1" applyFont="1" applyBorder="1" applyAlignment="1">
      <alignment horizontal="center" vertical="center"/>
    </xf>
    <xf numFmtId="0" fontId="22" fillId="0" borderId="26" xfId="0" applyFont="1" applyBorder="1" applyAlignment="1">
      <alignment horizontal="center" vertical="center"/>
    </xf>
    <xf numFmtId="0" fontId="30" fillId="0" borderId="18" xfId="0" applyFont="1" applyBorder="1" applyAlignment="1">
      <alignment horizontal="center" vertical="center"/>
    </xf>
    <xf numFmtId="0" fontId="74" fillId="26" borderId="12" xfId="0" applyFont="1" applyFill="1" applyBorder="1" applyAlignment="1">
      <alignment horizontal="right" vertical="center"/>
    </xf>
    <xf numFmtId="0" fontId="75" fillId="26" borderId="27" xfId="52" applyFont="1" applyFill="1" applyBorder="1" applyAlignment="1">
      <alignment horizontal="right" vertical="center"/>
      <protection/>
    </xf>
    <xf numFmtId="0" fontId="19" fillId="0" borderId="71" xfId="0" applyFont="1" applyBorder="1" applyAlignment="1">
      <alignment horizontal="center" vertical="center"/>
    </xf>
    <xf numFmtId="0" fontId="19" fillId="0" borderId="72" xfId="0" applyFont="1" applyBorder="1" applyAlignment="1" applyProtection="1">
      <alignment horizontal="center" vertical="center"/>
      <protection hidden="1"/>
    </xf>
    <xf numFmtId="0" fontId="19" fillId="0" borderId="72" xfId="0" applyFont="1" applyBorder="1" applyAlignment="1">
      <alignment horizontal="center" vertical="center"/>
    </xf>
    <xf numFmtId="0" fontId="19" fillId="0" borderId="72" xfId="0" applyFont="1" applyBorder="1" applyAlignment="1">
      <alignment horizontal="center" vertical="center" wrapText="1"/>
    </xf>
    <xf numFmtId="0" fontId="19" fillId="0" borderId="72" xfId="0" applyFont="1" applyFill="1" applyBorder="1" applyAlignment="1">
      <alignment horizontal="center" vertical="center" wrapText="1"/>
    </xf>
    <xf numFmtId="0" fontId="19" fillId="0" borderId="73" xfId="0" applyFont="1" applyBorder="1" applyAlignment="1">
      <alignment horizontal="center" vertical="center" wrapText="1"/>
    </xf>
    <xf numFmtId="0" fontId="18" fillId="0" borderId="26" xfId="0" applyFont="1" applyBorder="1" applyAlignment="1">
      <alignment horizontal="center" vertical="center"/>
    </xf>
    <xf numFmtId="0" fontId="21" fillId="0" borderId="26" xfId="0" applyFont="1" applyBorder="1" applyAlignment="1">
      <alignment horizontal="right" vertical="center"/>
    </xf>
    <xf numFmtId="0" fontId="18" fillId="0" borderId="26" xfId="0" applyFont="1" applyBorder="1" applyAlignment="1">
      <alignment vertical="center"/>
    </xf>
    <xf numFmtId="2" fontId="21" fillId="0" borderId="26" xfId="0" applyNumberFormat="1" applyFont="1" applyBorder="1" applyAlignment="1">
      <alignment horizontal="center" vertical="center"/>
    </xf>
    <xf numFmtId="2" fontId="22" fillId="0" borderId="26" xfId="0" applyNumberFormat="1" applyFont="1" applyBorder="1" applyAlignment="1">
      <alignment horizontal="center" vertical="center"/>
    </xf>
    <xf numFmtId="0" fontId="21" fillId="0" borderId="26" xfId="0" applyFont="1" applyBorder="1" applyAlignment="1">
      <alignment horizontal="center" vertical="center"/>
    </xf>
    <xf numFmtId="2" fontId="22" fillId="0" borderId="31" xfId="0" applyNumberFormat="1" applyFont="1" applyBorder="1" applyAlignment="1">
      <alignment horizontal="center" vertical="center"/>
    </xf>
    <xf numFmtId="0" fontId="23" fillId="0" borderId="20" xfId="0" applyFont="1" applyBorder="1" applyAlignment="1">
      <alignment horizontal="center" vertical="center"/>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3" fillId="0" borderId="1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58" fillId="0" borderId="10" xfId="51" applyFont="1" applyFill="1" applyBorder="1" applyAlignment="1">
      <alignment horizontal="center" vertical="center"/>
      <protection/>
    </xf>
    <xf numFmtId="0" fontId="58" fillId="0" borderId="11" xfId="51" applyFont="1" applyFill="1" applyBorder="1" applyAlignment="1">
      <alignment horizontal="center" vertical="center"/>
      <protection/>
    </xf>
    <xf numFmtId="0" fontId="58" fillId="0" borderId="24" xfId="51" applyFont="1" applyFill="1" applyBorder="1" applyAlignment="1">
      <alignment horizontal="center" vertical="center"/>
      <protection/>
    </xf>
    <xf numFmtId="0" fontId="52" fillId="0" borderId="10" xfId="51" applyFont="1" applyFill="1" applyBorder="1" applyAlignment="1">
      <alignment horizontal="center" vertical="center"/>
      <protection/>
    </xf>
    <xf numFmtId="0" fontId="52" fillId="0" borderId="11" xfId="51" applyFont="1" applyFill="1" applyBorder="1" applyAlignment="1">
      <alignment horizontal="center" vertical="center"/>
      <protection/>
    </xf>
    <xf numFmtId="0" fontId="52" fillId="0" borderId="24" xfId="51" applyFont="1" applyFill="1" applyBorder="1" applyAlignment="1">
      <alignment horizontal="center" vertical="center"/>
      <protection/>
    </xf>
    <xf numFmtId="0" fontId="0" fillId="30" borderId="20" xfId="0" applyFont="1" applyFill="1" applyBorder="1" applyAlignment="1">
      <alignment horizontal="center" vertical="center" textRotation="90"/>
    </xf>
    <xf numFmtId="0" fontId="0" fillId="0" borderId="17" xfId="0" applyFont="1" applyBorder="1" applyAlignment="1">
      <alignment horizontal="center" vertical="center" textRotation="90"/>
    </xf>
    <xf numFmtId="0" fontId="0" fillId="0" borderId="21" xfId="0" applyFont="1" applyBorder="1" applyAlignment="1">
      <alignment horizontal="center" vertical="center" textRotation="90"/>
    </xf>
    <xf numFmtId="0" fontId="0" fillId="27" borderId="13" xfId="0" applyFont="1" applyFill="1" applyBorder="1" applyAlignment="1">
      <alignment horizontal="center" vertical="center" textRotation="90"/>
    </xf>
    <xf numFmtId="0" fontId="0" fillId="0" borderId="14" xfId="0" applyFont="1" applyBorder="1" applyAlignment="1">
      <alignment horizontal="center" vertical="center" textRotation="90"/>
    </xf>
    <xf numFmtId="0" fontId="0" fillId="0" borderId="22" xfId="0" applyFont="1" applyBorder="1" applyAlignment="1">
      <alignment horizontal="center" vertical="center" textRotation="90"/>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xf>
    <xf numFmtId="0" fontId="0" fillId="30" borderId="13" xfId="0" applyFont="1" applyFill="1" applyBorder="1" applyAlignment="1">
      <alignment horizontal="center" vertical="center" textRotation="90"/>
    </xf>
    <xf numFmtId="0" fontId="0" fillId="30" borderId="14" xfId="0" applyFont="1" applyFill="1" applyBorder="1" applyAlignment="1">
      <alignment horizontal="center" vertical="center" textRotation="90"/>
    </xf>
    <xf numFmtId="0" fontId="0" fillId="30" borderId="22" xfId="0" applyFont="1" applyFill="1" applyBorder="1" applyAlignment="1">
      <alignment horizontal="center" vertical="center" textRotation="90"/>
    </xf>
    <xf numFmtId="0" fontId="0" fillId="30" borderId="10" xfId="0" applyFont="1" applyFill="1" applyBorder="1" applyAlignment="1">
      <alignment horizontal="center" vertical="center" textRotation="90"/>
    </xf>
    <xf numFmtId="0" fontId="0" fillId="30" borderId="11" xfId="0" applyFont="1" applyFill="1" applyBorder="1" applyAlignment="1">
      <alignment horizontal="center" vertical="center" textRotation="90"/>
    </xf>
    <xf numFmtId="0" fontId="0" fillId="30" borderId="24" xfId="0" applyFont="1" applyFill="1" applyBorder="1" applyAlignment="1">
      <alignment horizontal="center" vertical="center" textRotation="90"/>
    </xf>
    <xf numFmtId="0" fontId="0" fillId="0" borderId="11" xfId="0" applyFont="1" applyBorder="1" applyAlignment="1">
      <alignment horizontal="center" vertical="center" textRotation="90"/>
    </xf>
    <xf numFmtId="0" fontId="0" fillId="0" borderId="24" xfId="0" applyFont="1" applyBorder="1" applyAlignment="1">
      <alignment horizontal="center" vertical="center" textRotation="90"/>
    </xf>
    <xf numFmtId="0" fontId="23" fillId="27" borderId="13" xfId="0" applyFont="1" applyFill="1" applyBorder="1" applyAlignment="1">
      <alignment horizontal="center" vertical="center" textRotation="90"/>
    </xf>
    <xf numFmtId="0" fontId="23" fillId="0" borderId="14" xfId="0" applyFont="1" applyBorder="1" applyAlignment="1">
      <alignment horizontal="center" vertical="center" textRotation="90"/>
    </xf>
    <xf numFmtId="0" fontId="23" fillId="0" borderId="22" xfId="0" applyFont="1" applyBorder="1" applyAlignment="1">
      <alignment horizontal="center" vertical="center" textRotation="90"/>
    </xf>
    <xf numFmtId="0" fontId="23" fillId="27" borderId="10" xfId="0" applyFont="1" applyFill="1" applyBorder="1" applyAlignment="1">
      <alignment horizontal="center" vertical="center" textRotation="90"/>
    </xf>
    <xf numFmtId="0" fontId="23" fillId="0" borderId="11" xfId="0" applyFont="1" applyBorder="1" applyAlignment="1">
      <alignment horizontal="center" vertical="center" textRotation="90"/>
    </xf>
    <xf numFmtId="0" fontId="23" fillId="0" borderId="24" xfId="0" applyFont="1" applyBorder="1" applyAlignment="1">
      <alignment horizontal="center" vertical="center" textRotation="90"/>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24" xfId="0" applyFont="1" applyBorder="1" applyAlignment="1">
      <alignment horizontal="center" vertical="center"/>
    </xf>
    <xf numFmtId="0" fontId="49" fillId="0" borderId="10" xfId="51" applyFont="1" applyFill="1" applyBorder="1" applyAlignment="1">
      <alignment horizontal="center" vertical="center"/>
      <protection/>
    </xf>
    <xf numFmtId="0" fontId="49" fillId="0" borderId="11" xfId="51" applyFont="1" applyFill="1" applyBorder="1" applyAlignment="1">
      <alignment horizontal="center" vertical="center"/>
      <protection/>
    </xf>
    <xf numFmtId="0" fontId="49" fillId="0" borderId="24" xfId="51" applyFont="1" applyFill="1" applyBorder="1" applyAlignment="1">
      <alignment horizontal="center" vertical="center"/>
      <protection/>
    </xf>
    <xf numFmtId="0" fontId="18" fillId="0" borderId="13" xfId="0" applyFont="1" applyBorder="1" applyAlignment="1">
      <alignment horizontal="center" vertical="center" wrapText="1"/>
    </xf>
    <xf numFmtId="0" fontId="18" fillId="0" borderId="22" xfId="0" applyFont="1" applyBorder="1" applyAlignment="1">
      <alignment horizontal="center" vertical="center"/>
    </xf>
    <xf numFmtId="0" fontId="18" fillId="0" borderId="13" xfId="0" applyFont="1" applyBorder="1" applyAlignment="1" applyProtection="1">
      <alignment horizontal="center" vertical="center" wrapText="1"/>
      <protection locked="0"/>
    </xf>
    <xf numFmtId="0" fontId="18" fillId="0" borderId="16" xfId="0" applyFont="1" applyBorder="1" applyAlignment="1">
      <alignment horizontal="center" vertical="center" wrapText="1"/>
    </xf>
    <xf numFmtId="0" fontId="18" fillId="0" borderId="23" xfId="0" applyFont="1" applyBorder="1" applyAlignment="1">
      <alignment horizontal="center"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xf>
    <xf numFmtId="0" fontId="37" fillId="0" borderId="10" xfId="0" applyFont="1" applyBorder="1" applyAlignment="1">
      <alignment horizontal="center" vertical="center" wrapText="1"/>
    </xf>
    <xf numFmtId="0" fontId="18" fillId="0" borderId="24"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18" fillId="0" borderId="13" xfId="0" applyFont="1" applyBorder="1" applyAlignment="1">
      <alignment horizontal="center" wrapText="1"/>
    </xf>
    <xf numFmtId="0" fontId="18" fillId="0" borderId="22" xfId="0" applyFont="1" applyBorder="1" applyAlignment="1">
      <alignment horizontal="center"/>
    </xf>
    <xf numFmtId="0" fontId="18" fillId="0" borderId="13" xfId="0" applyFont="1" applyBorder="1" applyAlignment="1" applyProtection="1">
      <alignment horizontal="center" wrapText="1"/>
      <protection locked="0"/>
    </xf>
    <xf numFmtId="0" fontId="18" fillId="0" borderId="16" xfId="0" applyFont="1" applyBorder="1" applyAlignment="1">
      <alignment horizontal="center" wrapText="1"/>
    </xf>
    <xf numFmtId="0" fontId="18" fillId="0" borderId="23" xfId="0" applyFont="1" applyBorder="1" applyAlignment="1">
      <alignment horizontal="center"/>
    </xf>
    <xf numFmtId="0" fontId="18" fillId="0" borderId="20" xfId="0" applyFont="1" applyBorder="1" applyAlignment="1">
      <alignment horizontal="center" wrapText="1"/>
    </xf>
    <xf numFmtId="0" fontId="18" fillId="0" borderId="21" xfId="0" applyFont="1" applyBorder="1" applyAlignment="1">
      <alignment horizontal="center"/>
    </xf>
    <xf numFmtId="0" fontId="37" fillId="0" borderId="10" xfId="0" applyFont="1" applyBorder="1" applyAlignment="1">
      <alignment horizontal="center" wrapText="1"/>
    </xf>
    <xf numFmtId="0" fontId="18" fillId="0" borderId="24" xfId="0" applyFont="1" applyBorder="1" applyAlignment="1">
      <alignment horizontal="center"/>
    </xf>
    <xf numFmtId="0" fontId="18" fillId="0" borderId="10" xfId="0" applyFont="1" applyBorder="1" applyAlignment="1" applyProtection="1">
      <alignment horizontal="center" wrapText="1"/>
      <protection locked="0"/>
    </xf>
    <xf numFmtId="0" fontId="30" fillId="0" borderId="69" xfId="0"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Border="1" applyAlignment="1">
      <alignment horizontal="center" vertical="center"/>
    </xf>
    <xf numFmtId="0" fontId="30" fillId="0" borderId="74" xfId="0" applyFont="1" applyFill="1" applyBorder="1" applyAlignment="1">
      <alignment horizontal="right" vertical="center"/>
    </xf>
    <xf numFmtId="0" fontId="30" fillId="0" borderId="36" xfId="0" applyFont="1" applyBorder="1" applyAlignment="1">
      <alignment horizontal="right" vertical="center"/>
    </xf>
    <xf numFmtId="0" fontId="30" fillId="0" borderId="32" xfId="0" applyFont="1" applyBorder="1" applyAlignment="1">
      <alignment horizontal="right" vertical="center"/>
    </xf>
    <xf numFmtId="1" fontId="30" fillId="0" borderId="24" xfId="0" applyNumberFormat="1" applyFont="1" applyBorder="1" applyAlignment="1">
      <alignment horizontal="center" vertical="center"/>
    </xf>
    <xf numFmtId="0" fontId="30" fillId="0" borderId="12" xfId="0" applyFont="1" applyBorder="1" applyAlignment="1">
      <alignment horizontal="center" vertical="center"/>
    </xf>
    <xf numFmtId="0" fontId="30" fillId="0" borderId="27" xfId="0" applyFont="1" applyBorder="1" applyAlignment="1">
      <alignment horizontal="center" vertical="center"/>
    </xf>
    <xf numFmtId="2" fontId="30" fillId="0" borderId="24" xfId="45" applyNumberFormat="1" applyFont="1" applyBorder="1" applyAlignment="1">
      <alignment horizontal="center" vertical="center"/>
    </xf>
    <xf numFmtId="2" fontId="30" fillId="0" borderId="12" xfId="45" applyNumberFormat="1" applyFont="1" applyBorder="1" applyAlignment="1">
      <alignment horizontal="center" vertical="center"/>
    </xf>
    <xf numFmtId="2" fontId="30" fillId="0" borderId="27" xfId="45" applyNumberFormat="1" applyFont="1" applyBorder="1" applyAlignment="1">
      <alignment horizontal="center" vertical="center"/>
    </xf>
    <xf numFmtId="1" fontId="30" fillId="0" borderId="12" xfId="0" applyNumberFormat="1" applyFont="1" applyBorder="1" applyAlignment="1">
      <alignment horizontal="center" vertical="center"/>
    </xf>
    <xf numFmtId="1" fontId="30" fillId="0" borderId="27" xfId="0" applyNumberFormat="1" applyFont="1" applyBorder="1" applyAlignment="1">
      <alignment horizontal="center" vertical="center"/>
    </xf>
    <xf numFmtId="1" fontId="30" fillId="0" borderId="26" xfId="0" applyNumberFormat="1" applyFont="1" applyBorder="1" applyAlignment="1">
      <alignment horizontal="center" vertical="center"/>
    </xf>
    <xf numFmtId="0" fontId="22" fillId="0" borderId="75" xfId="0" applyFont="1" applyFill="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19" fillId="0" borderId="74" xfId="0" applyFont="1" applyBorder="1" applyAlignment="1">
      <alignment horizontal="center" vertical="center"/>
    </xf>
    <xf numFmtId="0" fontId="30" fillId="0" borderId="36" xfId="0" applyFont="1" applyBorder="1" applyAlignment="1">
      <alignment horizontal="center" vertical="center"/>
    </xf>
    <xf numFmtId="0" fontId="30" fillId="0" borderId="32" xfId="0" applyFont="1" applyBorder="1" applyAlignment="1">
      <alignment horizontal="center" vertical="center"/>
    </xf>
    <xf numFmtId="0" fontId="19" fillId="0" borderId="24" xfId="0" applyFont="1" applyFill="1" applyBorder="1" applyAlignment="1">
      <alignment horizontal="center" vertical="center"/>
    </xf>
    <xf numFmtId="0" fontId="19" fillId="0" borderId="12" xfId="0" applyFont="1" applyBorder="1" applyAlignment="1">
      <alignment horizontal="center" vertical="center"/>
    </xf>
    <xf numFmtId="0" fontId="19" fillId="0" borderId="27" xfId="0" applyFont="1" applyBorder="1" applyAlignment="1">
      <alignment horizontal="center" vertical="center"/>
    </xf>
    <xf numFmtId="0" fontId="19" fillId="0" borderId="0" xfId="0" applyFont="1" applyBorder="1" applyAlignment="1">
      <alignment horizontal="center" vertical="center"/>
    </xf>
    <xf numFmtId="2" fontId="30" fillId="4" borderId="22" xfId="45" applyNumberFormat="1" applyFont="1" applyFill="1" applyBorder="1" applyAlignment="1">
      <alignment horizontal="center" vertical="center"/>
    </xf>
    <xf numFmtId="0" fontId="30" fillId="0" borderId="18" xfId="0" applyFont="1" applyBorder="1" applyAlignment="1">
      <alignment horizontal="center" vertical="center"/>
    </xf>
    <xf numFmtId="0" fontId="30" fillId="0" borderId="29" xfId="0" applyFont="1" applyBorder="1" applyAlignment="1">
      <alignment horizontal="center" vertical="center"/>
    </xf>
    <xf numFmtId="190" fontId="30" fillId="0" borderId="24" xfId="45" applyNumberFormat="1" applyFont="1" applyBorder="1" applyAlignment="1">
      <alignment horizontal="center" vertical="center"/>
    </xf>
    <xf numFmtId="0" fontId="22" fillId="0" borderId="78" xfId="0" applyFont="1" applyFill="1" applyBorder="1" applyAlignment="1">
      <alignment horizontal="center" vertical="center"/>
    </xf>
    <xf numFmtId="0" fontId="22" fillId="0" borderId="0" xfId="0" applyFont="1" applyAlignment="1">
      <alignment horizontal="center" vertical="center"/>
    </xf>
    <xf numFmtId="0" fontId="19" fillId="0" borderId="30" xfId="0" applyFont="1" applyBorder="1" applyAlignment="1">
      <alignment horizontal="center" vertical="center"/>
    </xf>
    <xf numFmtId="0" fontId="30" fillId="0" borderId="26" xfId="0" applyFont="1" applyBorder="1" applyAlignment="1">
      <alignment horizontal="center" vertical="center"/>
    </xf>
    <xf numFmtId="0" fontId="18" fillId="0" borderId="0" xfId="0" applyFont="1" applyBorder="1" applyAlignment="1">
      <alignment horizontal="center" vertical="center"/>
    </xf>
    <xf numFmtId="0" fontId="19" fillId="0" borderId="36" xfId="0" applyFont="1" applyBorder="1" applyAlignment="1">
      <alignment horizontal="center" vertical="center"/>
    </xf>
    <xf numFmtId="0" fontId="31" fillId="0" borderId="12" xfId="0" applyFont="1" applyBorder="1" applyAlignment="1">
      <alignment horizontal="center" vertical="center"/>
    </xf>
    <xf numFmtId="0" fontId="31" fillId="0" borderId="35" xfId="0" applyFont="1" applyBorder="1" applyAlignment="1">
      <alignment horizontal="center" vertical="center"/>
    </xf>
    <xf numFmtId="190" fontId="30" fillId="0" borderId="26" xfId="45" applyNumberFormat="1" applyFont="1" applyBorder="1" applyAlignment="1">
      <alignment horizontal="center" vertical="center"/>
    </xf>
    <xf numFmtId="0" fontId="30" fillId="0" borderId="31" xfId="0" applyFont="1" applyBorder="1" applyAlignment="1">
      <alignment horizontal="center" vertical="center"/>
    </xf>
    <xf numFmtId="2" fontId="30" fillId="0" borderId="26" xfId="45" applyNumberFormat="1" applyFont="1" applyBorder="1" applyAlignment="1">
      <alignment horizontal="center" vertical="center"/>
    </xf>
    <xf numFmtId="0" fontId="19" fillId="7" borderId="0" xfId="0" applyFont="1" applyFill="1" applyAlignment="1">
      <alignment horizontal="center" vertical="center"/>
    </xf>
    <xf numFmtId="0" fontId="22" fillId="0" borderId="78" xfId="0" applyFont="1" applyBorder="1" applyAlignment="1">
      <alignment horizontal="center" vertical="center"/>
    </xf>
    <xf numFmtId="0" fontId="22" fillId="0" borderId="30" xfId="0" applyFont="1" applyBorder="1" applyAlignment="1">
      <alignment horizontal="center" vertical="center"/>
    </xf>
    <xf numFmtId="0" fontId="22" fillId="0" borderId="26" xfId="0" applyFont="1" applyBorder="1" applyAlignment="1">
      <alignment horizontal="center" vertical="center"/>
    </xf>
    <xf numFmtId="0" fontId="22" fillId="0" borderId="31" xfId="0" applyFont="1" applyBorder="1" applyAlignment="1">
      <alignment horizontal="center" vertical="center"/>
    </xf>
    <xf numFmtId="0" fontId="22" fillId="0" borderId="28" xfId="0" applyFont="1" applyBorder="1" applyAlignment="1">
      <alignment horizontal="center" vertical="center"/>
    </xf>
    <xf numFmtId="0" fontId="31" fillId="0" borderId="18" xfId="0" applyFont="1" applyBorder="1" applyAlignment="1">
      <alignment horizontal="center" vertical="center"/>
    </xf>
    <xf numFmtId="0" fontId="18" fillId="0" borderId="35" xfId="0" applyFont="1" applyBorder="1" applyAlignment="1">
      <alignment horizontal="center" vertical="center"/>
    </xf>
    <xf numFmtId="0" fontId="18" fillId="0" borderId="33" xfId="0" applyFont="1" applyBorder="1" applyAlignment="1">
      <alignment horizontal="center" vertical="center"/>
    </xf>
    <xf numFmtId="0" fontId="30" fillId="0" borderId="0" xfId="0" applyFont="1" applyBorder="1" applyAlignment="1">
      <alignment horizontal="center" vertical="center"/>
    </xf>
    <xf numFmtId="0" fontId="62" fillId="0" borderId="0" xfId="0" applyFont="1" applyAlignment="1">
      <alignment horizontal="center" vertical="center"/>
    </xf>
    <xf numFmtId="0" fontId="19" fillId="0" borderId="0" xfId="0" applyFont="1" applyAlignment="1">
      <alignment horizontal="right" vertical="center"/>
    </xf>
    <xf numFmtId="0" fontId="19" fillId="0" borderId="12" xfId="0" applyFont="1" applyFill="1" applyBorder="1" applyAlignment="1">
      <alignment horizontal="center" vertical="center"/>
    </xf>
    <xf numFmtId="0" fontId="19" fillId="0" borderId="32" xfId="0" applyFont="1" applyBorder="1" applyAlignment="1">
      <alignment horizontal="center" vertical="center"/>
    </xf>
    <xf numFmtId="0" fontId="22" fillId="0" borderId="36" xfId="0" applyFont="1" applyBorder="1" applyAlignment="1">
      <alignment horizontal="center" vertical="center"/>
    </xf>
    <xf numFmtId="0" fontId="22" fillId="0" borderId="32" xfId="0" applyFont="1" applyBorder="1" applyAlignment="1">
      <alignment horizontal="center" vertical="center"/>
    </xf>
    <xf numFmtId="0" fontId="19" fillId="0" borderId="26" xfId="0" applyFont="1" applyBorder="1" applyAlignment="1">
      <alignment horizontal="center" vertical="center"/>
    </xf>
    <xf numFmtId="0" fontId="33" fillId="28" borderId="0" xfId="0" applyFont="1" applyFill="1" applyBorder="1" applyAlignment="1">
      <alignment horizontal="center" vertical="center"/>
    </xf>
    <xf numFmtId="0" fontId="18" fillId="28" borderId="0" xfId="0" applyFont="1" applyFill="1" applyBorder="1" applyAlignment="1">
      <alignment horizontal="right" vertical="center"/>
    </xf>
    <xf numFmtId="2" fontId="18" fillId="28" borderId="0" xfId="0" applyNumberFormat="1" applyFont="1" applyFill="1" applyBorder="1" applyAlignment="1">
      <alignment horizontal="center" vertical="center"/>
    </xf>
    <xf numFmtId="0" fontId="0" fillId="28" borderId="0" xfId="0" applyFill="1" applyBorder="1" applyAlignment="1">
      <alignment horizontal="center" vertical="center"/>
    </xf>
    <xf numFmtId="0" fontId="18" fillId="28" borderId="0" xfId="0" applyFont="1" applyFill="1" applyBorder="1" applyAlignment="1">
      <alignment horizontal="center" vertical="center"/>
    </xf>
    <xf numFmtId="14" fontId="30" fillId="7" borderId="0" xfId="0" applyNumberFormat="1" applyFont="1" applyFill="1" applyAlignment="1">
      <alignment horizontal="center" vertical="center"/>
    </xf>
    <xf numFmtId="0" fontId="18" fillId="28" borderId="0" xfId="0" applyFont="1" applyFill="1" applyBorder="1" applyAlignment="1">
      <alignment vertical="center"/>
    </xf>
    <xf numFmtId="2" fontId="0" fillId="28" borderId="0" xfId="45" applyNumberFormat="1" applyFont="1" applyFill="1" applyBorder="1" applyAlignment="1">
      <alignment horizontal="center" vertical="center"/>
    </xf>
    <xf numFmtId="1" fontId="0" fillId="28" borderId="0" xfId="0" applyNumberFormat="1" applyFill="1" applyBorder="1" applyAlignment="1">
      <alignment horizontal="center" vertical="center"/>
    </xf>
    <xf numFmtId="190" fontId="0" fillId="28" borderId="0" xfId="45" applyNumberFormat="1" applyFont="1" applyFill="1" applyBorder="1" applyAlignment="1">
      <alignment horizontal="center" vertical="center"/>
    </xf>
    <xf numFmtId="0" fontId="0" fillId="28" borderId="0" xfId="0" applyFill="1" applyBorder="1" applyAlignment="1">
      <alignment horizontal="right" vertical="center"/>
    </xf>
    <xf numFmtId="0" fontId="19" fillId="28" borderId="0" xfId="0" applyFont="1" applyFill="1" applyBorder="1" applyAlignment="1">
      <alignment horizontal="center" vertical="center"/>
    </xf>
    <xf numFmtId="190" fontId="0" fillId="28" borderId="0" xfId="45" applyNumberFormat="1" applyFont="1" applyFill="1" applyBorder="1" applyAlignment="1">
      <alignment horizontal="center" vertical="center"/>
    </xf>
    <xf numFmtId="0" fontId="19" fillId="0" borderId="0" xfId="50" applyFont="1" applyAlignment="1">
      <alignment vertical="center"/>
      <protection/>
    </xf>
    <xf numFmtId="0" fontId="19" fillId="0" borderId="0" xfId="50" applyFont="1" applyAlignment="1">
      <alignment horizontal="right" vertical="center" wrapText="1"/>
      <protection/>
    </xf>
    <xf numFmtId="194" fontId="19" fillId="3" borderId="0" xfId="50" applyNumberFormat="1" applyFont="1" applyFill="1" applyBorder="1" applyAlignment="1">
      <alignment horizontal="center" vertical="center"/>
      <protection/>
    </xf>
    <xf numFmtId="0" fontId="19" fillId="7" borderId="0" xfId="50" applyFont="1" applyFill="1" applyBorder="1" applyAlignment="1">
      <alignment horizontal="center" vertical="center"/>
      <protection/>
    </xf>
    <xf numFmtId="0" fontId="19" fillId="0" borderId="0" xfId="50" applyFont="1" applyBorder="1" applyAlignment="1">
      <alignment horizontal="right" vertical="center" wrapText="1"/>
      <protection/>
    </xf>
    <xf numFmtId="0" fontId="19" fillId="0" borderId="12" xfId="50" applyFont="1" applyBorder="1" applyAlignment="1">
      <alignment vertical="center"/>
      <protection/>
    </xf>
    <xf numFmtId="0" fontId="31" fillId="0" borderId="0" xfId="50" applyFont="1" applyAlignment="1">
      <alignment horizontal="right" vertical="center" wrapText="1"/>
      <protection/>
    </xf>
    <xf numFmtId="0" fontId="19" fillId="0" borderId="0" xfId="50" applyFont="1" applyAlignment="1">
      <alignment horizontal="right" vertical="center"/>
      <protection/>
    </xf>
    <xf numFmtId="2" fontId="65" fillId="0" borderId="59" xfId="0" applyNumberFormat="1" applyFont="1" applyBorder="1" applyAlignment="1">
      <alignment horizontal="center" vertical="center"/>
    </xf>
    <xf numFmtId="2" fontId="65" fillId="0" borderId="79"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24" fillId="0" borderId="12" xfId="0" applyFont="1" applyBorder="1" applyAlignment="1">
      <alignment horizontal="center" vertical="center"/>
    </xf>
    <xf numFmtId="0" fontId="0" fillId="26" borderId="72" xfId="0" applyFill="1" applyBorder="1" applyAlignment="1">
      <alignment horizontal="center" vertical="center" wrapText="1"/>
    </xf>
    <xf numFmtId="0" fontId="0" fillId="26" borderId="11" xfId="0" applyFill="1" applyBorder="1" applyAlignment="1">
      <alignment horizontal="center" vertical="center" wrapText="1"/>
    </xf>
    <xf numFmtId="0" fontId="0" fillId="26" borderId="68" xfId="0" applyFill="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63" fillId="0" borderId="10" xfId="51" applyFont="1" applyFill="1" applyBorder="1" applyAlignment="1">
      <alignment vertical="center"/>
      <protection/>
    </xf>
    <xf numFmtId="0" fontId="63" fillId="0" borderId="11" xfId="51" applyFont="1" applyFill="1" applyBorder="1" applyAlignment="1">
      <alignment vertical="center"/>
      <protection/>
    </xf>
    <xf numFmtId="0" fontId="63" fillId="0" borderId="24" xfId="51" applyFont="1" applyFill="1" applyBorder="1" applyAlignment="1">
      <alignment vertical="center"/>
      <protection/>
    </xf>
    <xf numFmtId="0" fontId="0" fillId="0" borderId="66" xfId="0" applyBorder="1" applyAlignment="1">
      <alignment vertical="center"/>
    </xf>
    <xf numFmtId="0" fontId="0" fillId="0" borderId="67" xfId="0" applyBorder="1" applyAlignment="1">
      <alignment vertical="center"/>
    </xf>
    <xf numFmtId="0" fontId="0" fillId="0" borderId="69" xfId="0" applyBorder="1" applyAlignment="1">
      <alignment vertical="center"/>
    </xf>
    <xf numFmtId="9" fontId="18" fillId="35" borderId="30" xfId="0" applyNumberFormat="1" applyFont="1" applyFill="1" applyBorder="1" applyAlignment="1">
      <alignment horizontal="center" vertical="center"/>
    </xf>
    <xf numFmtId="9" fontId="18" fillId="35" borderId="36" xfId="0" applyNumberFormat="1" applyFont="1" applyFill="1" applyBorder="1" applyAlignment="1">
      <alignment horizontal="center" vertical="center"/>
    </xf>
    <xf numFmtId="9" fontId="18" fillId="36" borderId="36" xfId="0" applyNumberFormat="1" applyFont="1" applyFill="1" applyBorder="1" applyAlignment="1">
      <alignment horizontal="center" vertical="center"/>
    </xf>
    <xf numFmtId="9" fontId="18" fillId="37" borderId="36" xfId="0" applyNumberFormat="1" applyFont="1" applyFill="1" applyBorder="1" applyAlignment="1">
      <alignment horizontal="center" vertical="center"/>
    </xf>
    <xf numFmtId="9" fontId="18" fillId="35" borderId="32" xfId="0" applyNumberFormat="1"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Feuil1" xfId="51"/>
    <cellStyle name="Normal_Feuil1_Feuil2" xfId="52"/>
    <cellStyle name="Normal_Feuil1_نقد و مالية"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1</xdr:row>
      <xdr:rowOff>85725</xdr:rowOff>
    </xdr:from>
    <xdr:to>
      <xdr:col>16</xdr:col>
      <xdr:colOff>200025</xdr:colOff>
      <xdr:row>4</xdr:row>
      <xdr:rowOff>95250</xdr:rowOff>
    </xdr:to>
    <xdr:grpSp>
      <xdr:nvGrpSpPr>
        <xdr:cNvPr id="1" name="Group 1"/>
        <xdr:cNvGrpSpPr>
          <a:grpSpLocks/>
        </xdr:cNvGrpSpPr>
      </xdr:nvGrpSpPr>
      <xdr:grpSpPr>
        <a:xfrm>
          <a:off x="7543800" y="314325"/>
          <a:ext cx="1457325" cy="609600"/>
          <a:chOff x="5101" y="2473"/>
          <a:chExt cx="1911" cy="800"/>
        </a:xfrm>
        <a:solidFill>
          <a:srgbClr val="FFFFFF"/>
        </a:solidFill>
      </xdr:grpSpPr>
      <xdr:sp>
        <xdr:nvSpPr>
          <xdr:cNvPr id="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419100</xdr:colOff>
      <xdr:row>1</xdr:row>
      <xdr:rowOff>123825</xdr:rowOff>
    </xdr:from>
    <xdr:to>
      <xdr:col>1</xdr:col>
      <xdr:colOff>552450</xdr:colOff>
      <xdr:row>4</xdr:row>
      <xdr:rowOff>152400</xdr:rowOff>
    </xdr:to>
    <xdr:pic>
      <xdr:nvPicPr>
        <xdr:cNvPr id="9" name="Picture 2"/>
        <xdr:cNvPicPr preferRelativeResize="1">
          <a:picLocks noChangeAspect="1"/>
        </xdr:cNvPicPr>
      </xdr:nvPicPr>
      <xdr:blipFill>
        <a:blip r:embed="rId2"/>
        <a:stretch>
          <a:fillRect/>
        </a:stretch>
      </xdr:blipFill>
      <xdr:spPr>
        <a:xfrm>
          <a:off x="419100" y="352425"/>
          <a:ext cx="9144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3</xdr:row>
      <xdr:rowOff>142875</xdr:rowOff>
    </xdr:from>
    <xdr:to>
      <xdr:col>4</xdr:col>
      <xdr:colOff>504825</xdr:colOff>
      <xdr:row>6</xdr:row>
      <xdr:rowOff>152400</xdr:rowOff>
    </xdr:to>
    <xdr:pic>
      <xdr:nvPicPr>
        <xdr:cNvPr id="1" name="Picture 2"/>
        <xdr:cNvPicPr preferRelativeResize="1">
          <a:picLocks noChangeAspect="1"/>
        </xdr:cNvPicPr>
      </xdr:nvPicPr>
      <xdr:blipFill>
        <a:blip r:embed="rId1"/>
        <a:stretch>
          <a:fillRect/>
        </a:stretch>
      </xdr:blipFill>
      <xdr:spPr>
        <a:xfrm>
          <a:off x="1381125" y="790575"/>
          <a:ext cx="933450" cy="628650"/>
        </a:xfrm>
        <a:prstGeom prst="rect">
          <a:avLst/>
        </a:prstGeom>
        <a:noFill/>
        <a:ln w="9525" cmpd="sng">
          <a:noFill/>
        </a:ln>
      </xdr:spPr>
    </xdr:pic>
    <xdr:clientData/>
  </xdr:twoCellAnchor>
  <xdr:twoCellAnchor>
    <xdr:from>
      <xdr:col>10</xdr:col>
      <xdr:colOff>685800</xdr:colOff>
      <xdr:row>3</xdr:row>
      <xdr:rowOff>38100</xdr:rowOff>
    </xdr:from>
    <xdr:to>
      <xdr:col>13</xdr:col>
      <xdr:colOff>552450</xdr:colOff>
      <xdr:row>5</xdr:row>
      <xdr:rowOff>219075</xdr:rowOff>
    </xdr:to>
    <xdr:grpSp>
      <xdr:nvGrpSpPr>
        <xdr:cNvPr id="2" name="Group 1"/>
        <xdr:cNvGrpSpPr>
          <a:grpSpLocks/>
        </xdr:cNvGrpSpPr>
      </xdr:nvGrpSpPr>
      <xdr:grpSpPr>
        <a:xfrm>
          <a:off x="6772275" y="685800"/>
          <a:ext cx="1809750" cy="571500"/>
          <a:chOff x="5101" y="2473"/>
          <a:chExt cx="1911" cy="800"/>
        </a:xfrm>
        <a:solidFill>
          <a:srgbClr val="FFFFFF"/>
        </a:solidFill>
      </xdr:grpSpPr>
      <xdr:sp>
        <xdr:nvSpPr>
          <xdr:cNvPr id="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xdr:row>
      <xdr:rowOff>219075</xdr:rowOff>
    </xdr:from>
    <xdr:to>
      <xdr:col>7</xdr:col>
      <xdr:colOff>19050</xdr:colOff>
      <xdr:row>5</xdr:row>
      <xdr:rowOff>38100</xdr:rowOff>
    </xdr:to>
    <xdr:grpSp>
      <xdr:nvGrpSpPr>
        <xdr:cNvPr id="1" name="Group 1"/>
        <xdr:cNvGrpSpPr>
          <a:grpSpLocks/>
        </xdr:cNvGrpSpPr>
      </xdr:nvGrpSpPr>
      <xdr:grpSpPr>
        <a:xfrm>
          <a:off x="4743450" y="447675"/>
          <a:ext cx="1190625" cy="733425"/>
          <a:chOff x="5101" y="2473"/>
          <a:chExt cx="1911" cy="800"/>
        </a:xfrm>
        <a:solidFill>
          <a:srgbClr val="FFFFFF"/>
        </a:solidFill>
      </xdr:grpSpPr>
      <xdr:sp>
        <xdr:nvSpPr>
          <xdr:cNvPr id="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352425</xdr:colOff>
      <xdr:row>50</xdr:row>
      <xdr:rowOff>47625</xdr:rowOff>
    </xdr:from>
    <xdr:to>
      <xdr:col>1</xdr:col>
      <xdr:colOff>400050</xdr:colOff>
      <xdr:row>52</xdr:row>
      <xdr:rowOff>190500</xdr:rowOff>
    </xdr:to>
    <xdr:pic>
      <xdr:nvPicPr>
        <xdr:cNvPr id="9" name="Image 10"/>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352425" y="10563225"/>
          <a:ext cx="952500" cy="523875"/>
        </a:xfrm>
        <a:prstGeom prst="rect">
          <a:avLst/>
        </a:prstGeom>
        <a:noFill/>
        <a:ln w="9525" cmpd="sng">
          <a:noFill/>
        </a:ln>
      </xdr:spPr>
    </xdr:pic>
    <xdr:clientData/>
  </xdr:twoCellAnchor>
  <xdr:twoCellAnchor>
    <xdr:from>
      <xdr:col>5</xdr:col>
      <xdr:colOff>257175</xdr:colOff>
      <xdr:row>50</xdr:row>
      <xdr:rowOff>0</xdr:rowOff>
    </xdr:from>
    <xdr:to>
      <xdr:col>6</xdr:col>
      <xdr:colOff>638175</xdr:colOff>
      <xdr:row>53</xdr:row>
      <xdr:rowOff>47625</xdr:rowOff>
    </xdr:to>
    <xdr:grpSp>
      <xdr:nvGrpSpPr>
        <xdr:cNvPr id="10" name="Group 1"/>
        <xdr:cNvGrpSpPr>
          <a:grpSpLocks/>
        </xdr:cNvGrpSpPr>
      </xdr:nvGrpSpPr>
      <xdr:grpSpPr>
        <a:xfrm>
          <a:off x="4724400" y="10515600"/>
          <a:ext cx="819150" cy="657225"/>
          <a:chOff x="5101" y="2473"/>
          <a:chExt cx="1911" cy="800"/>
        </a:xfrm>
        <a:solidFill>
          <a:srgbClr val="FFFFFF"/>
        </a:solidFill>
      </xdr:grpSpPr>
      <xdr:sp>
        <xdr:nvSpPr>
          <xdr:cNvPr id="11"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Picture 3"/>
          <xdr:cNvPicPr preferRelativeResize="1">
            <a:picLocks noChangeAspect="1"/>
          </xdr:cNvPicPr>
        </xdr:nvPicPr>
        <xdr:blipFill>
          <a:blip r:embed="rId1"/>
          <a:stretch>
            <a:fillRect/>
          </a:stretch>
        </xdr:blipFill>
        <xdr:spPr>
          <a:xfrm>
            <a:off x="5728" y="2473"/>
            <a:ext cx="660" cy="800"/>
          </a:xfrm>
          <a:prstGeom prst="rect">
            <a:avLst/>
          </a:prstGeom>
          <a:noFill/>
          <a:ln w="9525" cmpd="sng">
            <a:noFill/>
          </a:ln>
        </xdr:spPr>
      </xdr:pic>
      <xdr:sp>
        <xdr:nvSpPr>
          <xdr:cNvPr id="13"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428625</xdr:colOff>
      <xdr:row>2</xdr:row>
      <xdr:rowOff>161925</xdr:rowOff>
    </xdr:from>
    <xdr:to>
      <xdr:col>1</xdr:col>
      <xdr:colOff>342900</xdr:colOff>
      <xdr:row>5</xdr:row>
      <xdr:rowOff>95250</xdr:rowOff>
    </xdr:to>
    <xdr:pic>
      <xdr:nvPicPr>
        <xdr:cNvPr id="18" name="Picture 2"/>
        <xdr:cNvPicPr preferRelativeResize="1">
          <a:picLocks noChangeAspect="1"/>
        </xdr:cNvPicPr>
      </xdr:nvPicPr>
      <xdr:blipFill>
        <a:blip r:embed="rId3"/>
        <a:stretch>
          <a:fillRect/>
        </a:stretch>
      </xdr:blipFill>
      <xdr:spPr>
        <a:xfrm>
          <a:off x="428625" y="619125"/>
          <a:ext cx="81915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2</xdr:row>
      <xdr:rowOff>133350</xdr:rowOff>
    </xdr:from>
    <xdr:to>
      <xdr:col>4</xdr:col>
      <xdr:colOff>428625</xdr:colOff>
      <xdr:row>5</xdr:row>
      <xdr:rowOff>114300</xdr:rowOff>
    </xdr:to>
    <xdr:pic>
      <xdr:nvPicPr>
        <xdr:cNvPr id="1" name="Picture 2"/>
        <xdr:cNvPicPr preferRelativeResize="1">
          <a:picLocks noChangeAspect="1"/>
        </xdr:cNvPicPr>
      </xdr:nvPicPr>
      <xdr:blipFill>
        <a:blip r:embed="rId1"/>
        <a:stretch>
          <a:fillRect/>
        </a:stretch>
      </xdr:blipFill>
      <xdr:spPr>
        <a:xfrm>
          <a:off x="2000250" y="609600"/>
          <a:ext cx="685800" cy="638175"/>
        </a:xfrm>
        <a:prstGeom prst="rect">
          <a:avLst/>
        </a:prstGeom>
        <a:noFill/>
        <a:ln w="9525" cmpd="sng">
          <a:noFill/>
        </a:ln>
      </xdr:spPr>
    </xdr:pic>
    <xdr:clientData/>
  </xdr:twoCellAnchor>
  <xdr:twoCellAnchor>
    <xdr:from>
      <xdr:col>7</xdr:col>
      <xdr:colOff>381000</xdr:colOff>
      <xdr:row>2</xdr:row>
      <xdr:rowOff>190500</xdr:rowOff>
    </xdr:from>
    <xdr:to>
      <xdr:col>9</xdr:col>
      <xdr:colOff>9525</xdr:colOff>
      <xdr:row>5</xdr:row>
      <xdr:rowOff>180975</xdr:rowOff>
    </xdr:to>
    <xdr:grpSp>
      <xdr:nvGrpSpPr>
        <xdr:cNvPr id="2" name="Group 1"/>
        <xdr:cNvGrpSpPr>
          <a:grpSpLocks/>
        </xdr:cNvGrpSpPr>
      </xdr:nvGrpSpPr>
      <xdr:grpSpPr>
        <a:xfrm>
          <a:off x="4924425" y="666750"/>
          <a:ext cx="1152525" cy="647700"/>
          <a:chOff x="5101" y="2473"/>
          <a:chExt cx="1911" cy="800"/>
        </a:xfrm>
        <a:solidFill>
          <a:srgbClr val="FFFFFF"/>
        </a:solidFill>
      </xdr:grpSpPr>
      <xdr:sp>
        <xdr:nvSpPr>
          <xdr:cNvPr id="3"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5"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3</xdr:row>
      <xdr:rowOff>57150</xdr:rowOff>
    </xdr:from>
    <xdr:to>
      <xdr:col>4</xdr:col>
      <xdr:colOff>28575</xdr:colOff>
      <xdr:row>6</xdr:row>
      <xdr:rowOff>57150</xdr:rowOff>
    </xdr:to>
    <xdr:pic>
      <xdr:nvPicPr>
        <xdr:cNvPr id="1" name="Picture 2"/>
        <xdr:cNvPicPr preferRelativeResize="1">
          <a:picLocks noChangeAspect="1"/>
        </xdr:cNvPicPr>
      </xdr:nvPicPr>
      <xdr:blipFill>
        <a:blip r:embed="rId1"/>
        <a:stretch>
          <a:fillRect/>
        </a:stretch>
      </xdr:blipFill>
      <xdr:spPr>
        <a:xfrm>
          <a:off x="2724150" y="552450"/>
          <a:ext cx="685800" cy="742950"/>
        </a:xfrm>
        <a:prstGeom prst="rect">
          <a:avLst/>
        </a:prstGeom>
        <a:noFill/>
        <a:ln w="9525" cmpd="sng">
          <a:noFill/>
        </a:ln>
      </xdr:spPr>
    </xdr:pic>
    <xdr:clientData/>
  </xdr:twoCellAnchor>
  <xdr:twoCellAnchor editAs="oneCell">
    <xdr:from>
      <xdr:col>9</xdr:col>
      <xdr:colOff>638175</xdr:colOff>
      <xdr:row>3</xdr:row>
      <xdr:rowOff>95250</xdr:rowOff>
    </xdr:from>
    <xdr:to>
      <xdr:col>11</xdr:col>
      <xdr:colOff>85725</xdr:colOff>
      <xdr:row>6</xdr:row>
      <xdr:rowOff>95250</xdr:rowOff>
    </xdr:to>
    <xdr:pic>
      <xdr:nvPicPr>
        <xdr:cNvPr id="2" name="Picture 2"/>
        <xdr:cNvPicPr preferRelativeResize="1">
          <a:picLocks noChangeAspect="1"/>
        </xdr:cNvPicPr>
      </xdr:nvPicPr>
      <xdr:blipFill>
        <a:blip r:embed="rId1"/>
        <a:stretch>
          <a:fillRect/>
        </a:stretch>
      </xdr:blipFill>
      <xdr:spPr>
        <a:xfrm>
          <a:off x="9629775" y="590550"/>
          <a:ext cx="685800" cy="742950"/>
        </a:xfrm>
        <a:prstGeom prst="rect">
          <a:avLst/>
        </a:prstGeom>
        <a:noFill/>
        <a:ln w="9525" cmpd="sng">
          <a:noFill/>
        </a:ln>
      </xdr:spPr>
    </xdr:pic>
    <xdr:clientData/>
  </xdr:twoCellAnchor>
  <xdr:twoCellAnchor>
    <xdr:from>
      <xdr:col>0</xdr:col>
      <xdr:colOff>228600</xdr:colOff>
      <xdr:row>6</xdr:row>
      <xdr:rowOff>76200</xdr:rowOff>
    </xdr:from>
    <xdr:to>
      <xdr:col>1</xdr:col>
      <xdr:colOff>285750</xdr:colOff>
      <xdr:row>7</xdr:row>
      <xdr:rowOff>257175</xdr:rowOff>
    </xdr:to>
    <xdr:grpSp>
      <xdr:nvGrpSpPr>
        <xdr:cNvPr id="3" name="Group 1"/>
        <xdr:cNvGrpSpPr>
          <a:grpSpLocks/>
        </xdr:cNvGrpSpPr>
      </xdr:nvGrpSpPr>
      <xdr:grpSpPr>
        <a:xfrm>
          <a:off x="228600" y="1314450"/>
          <a:ext cx="1304925" cy="476250"/>
          <a:chOff x="5101" y="2473"/>
          <a:chExt cx="1911" cy="800"/>
        </a:xfrm>
        <a:solidFill>
          <a:srgbClr val="FFFFFF"/>
        </a:solidFill>
      </xdr:grpSpPr>
      <xdr:sp>
        <xdr:nvSpPr>
          <xdr:cNvPr id="4"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6"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6</xdr:row>
      <xdr:rowOff>66675</xdr:rowOff>
    </xdr:from>
    <xdr:to>
      <xdr:col>6</xdr:col>
      <xdr:colOff>1400175</xdr:colOff>
      <xdr:row>7</xdr:row>
      <xdr:rowOff>247650</xdr:rowOff>
    </xdr:to>
    <xdr:grpSp>
      <xdr:nvGrpSpPr>
        <xdr:cNvPr id="11" name="Group 1"/>
        <xdr:cNvGrpSpPr>
          <a:grpSpLocks/>
        </xdr:cNvGrpSpPr>
      </xdr:nvGrpSpPr>
      <xdr:grpSpPr>
        <a:xfrm>
          <a:off x="5067300" y="1304925"/>
          <a:ext cx="1314450" cy="476250"/>
          <a:chOff x="5101" y="2473"/>
          <a:chExt cx="1911" cy="800"/>
        </a:xfrm>
        <a:solidFill>
          <a:srgbClr val="FFFFFF"/>
        </a:solidFill>
      </xdr:grpSpPr>
      <xdr:sp>
        <xdr:nvSpPr>
          <xdr:cNvPr id="12"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3"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14"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66675</xdr:colOff>
      <xdr:row>5</xdr:row>
      <xdr:rowOff>85725</xdr:rowOff>
    </xdr:from>
    <xdr:to>
      <xdr:col>8</xdr:col>
      <xdr:colOff>123825</xdr:colOff>
      <xdr:row>6</xdr:row>
      <xdr:rowOff>285750</xdr:rowOff>
    </xdr:to>
    <xdr:grpSp>
      <xdr:nvGrpSpPr>
        <xdr:cNvPr id="19" name="Group 1"/>
        <xdr:cNvGrpSpPr>
          <a:grpSpLocks/>
        </xdr:cNvGrpSpPr>
      </xdr:nvGrpSpPr>
      <xdr:grpSpPr>
        <a:xfrm>
          <a:off x="6791325" y="1047750"/>
          <a:ext cx="1304925" cy="476250"/>
          <a:chOff x="5101" y="2473"/>
          <a:chExt cx="1911" cy="800"/>
        </a:xfrm>
        <a:solidFill>
          <a:srgbClr val="FFFFFF"/>
        </a:solidFill>
      </xdr:grpSpPr>
      <xdr:sp>
        <xdr:nvSpPr>
          <xdr:cNvPr id="20"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1"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22"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542925</xdr:colOff>
      <xdr:row>5</xdr:row>
      <xdr:rowOff>76200</xdr:rowOff>
    </xdr:from>
    <xdr:to>
      <xdr:col>14</xdr:col>
      <xdr:colOff>1076325</xdr:colOff>
      <xdr:row>6</xdr:row>
      <xdr:rowOff>276225</xdr:rowOff>
    </xdr:to>
    <xdr:grpSp>
      <xdr:nvGrpSpPr>
        <xdr:cNvPr id="27" name="Group 1"/>
        <xdr:cNvGrpSpPr>
          <a:grpSpLocks/>
        </xdr:cNvGrpSpPr>
      </xdr:nvGrpSpPr>
      <xdr:grpSpPr>
        <a:xfrm>
          <a:off x="12020550" y="1038225"/>
          <a:ext cx="1304925" cy="476250"/>
          <a:chOff x="5101" y="2473"/>
          <a:chExt cx="1911" cy="800"/>
        </a:xfrm>
        <a:solidFill>
          <a:srgbClr val="FFFFFF"/>
        </a:solidFill>
      </xdr:grpSpPr>
      <xdr:sp>
        <xdr:nvSpPr>
          <xdr:cNvPr id="28" name="Line 2"/>
          <xdr:cNvSpPr>
            <a:spLocks/>
          </xdr:cNvSpPr>
        </xdr:nvSpPr>
        <xdr:spPr>
          <a:xfrm flipH="1">
            <a:off x="6388"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29" name="Picture 3"/>
          <xdr:cNvPicPr preferRelativeResize="1">
            <a:picLocks noChangeAspect="1"/>
          </xdr:cNvPicPr>
        </xdr:nvPicPr>
        <xdr:blipFill>
          <a:blip r:embed="rId2"/>
          <a:stretch>
            <a:fillRect/>
          </a:stretch>
        </xdr:blipFill>
        <xdr:spPr>
          <a:xfrm>
            <a:off x="5728" y="2473"/>
            <a:ext cx="660" cy="800"/>
          </a:xfrm>
          <a:prstGeom prst="rect">
            <a:avLst/>
          </a:prstGeom>
          <a:noFill/>
          <a:ln w="9525" cmpd="sng">
            <a:noFill/>
          </a:ln>
        </xdr:spPr>
      </xdr:pic>
      <xdr:sp>
        <xdr:nvSpPr>
          <xdr:cNvPr id="30" name="Line 4"/>
          <xdr:cNvSpPr>
            <a:spLocks/>
          </xdr:cNvSpPr>
        </xdr:nvSpPr>
        <xdr:spPr>
          <a:xfrm flipH="1">
            <a:off x="6388" y="2872"/>
            <a:ext cx="312" cy="4"/>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5"/>
          <xdr:cNvSpPr>
            <a:spLocks/>
          </xdr:cNvSpPr>
        </xdr:nvSpPr>
        <xdr:spPr>
          <a:xfrm flipH="1">
            <a:off x="6388" y="2989"/>
            <a:ext cx="468" cy="2"/>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6"/>
          <xdr:cNvSpPr>
            <a:spLocks/>
          </xdr:cNvSpPr>
        </xdr:nvSpPr>
        <xdr:spPr>
          <a:xfrm flipH="1">
            <a:off x="5101" y="3103"/>
            <a:ext cx="624"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7"/>
          <xdr:cNvSpPr>
            <a:spLocks/>
          </xdr:cNvSpPr>
        </xdr:nvSpPr>
        <xdr:spPr>
          <a:xfrm flipH="1">
            <a:off x="5260" y="2986"/>
            <a:ext cx="468"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8"/>
          <xdr:cNvSpPr>
            <a:spLocks/>
          </xdr:cNvSpPr>
        </xdr:nvSpPr>
        <xdr:spPr>
          <a:xfrm flipH="1">
            <a:off x="5413" y="2876"/>
            <a:ext cx="312" cy="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rightToLeft="1" view="pageBreakPreview" zoomScale="96" zoomScaleSheetLayoutView="96" zoomScalePageLayoutView="0" workbookViewId="0" topLeftCell="A1">
      <selection activeCell="J5" sqref="J5"/>
    </sheetView>
  </sheetViews>
  <sheetFormatPr defaultColWidth="11.421875" defaultRowHeight="12.75"/>
  <cols>
    <col min="1" max="1" width="4.57421875" style="0" customWidth="1"/>
    <col min="4" max="4" width="7.140625" style="0" customWidth="1"/>
    <col min="5" max="5" width="12.8515625" style="0" customWidth="1"/>
    <col min="6" max="6" width="14.00390625" style="0" customWidth="1"/>
    <col min="7" max="7" width="13.57421875" style="0" customWidth="1"/>
    <col min="8" max="8" width="14.28125" style="0" customWidth="1"/>
    <col min="9" max="9" width="15.00390625" style="0" customWidth="1"/>
    <col min="10" max="10" width="17.7109375" style="0" customWidth="1"/>
    <col min="11" max="11" width="14.28125" style="0" customWidth="1"/>
  </cols>
  <sheetData>
    <row r="1" spans="1:11" ht="22.5" customHeight="1">
      <c r="A1" s="175"/>
      <c r="B1" s="175"/>
      <c r="C1" s="175"/>
      <c r="D1" s="175"/>
      <c r="E1" s="175"/>
      <c r="F1" s="108" t="s">
        <v>50</v>
      </c>
      <c r="G1" s="175"/>
      <c r="H1" s="175"/>
      <c r="I1" s="175"/>
      <c r="J1" s="175"/>
      <c r="K1" s="175"/>
    </row>
    <row r="2" spans="1:11" ht="15.75" customHeight="1">
      <c r="A2" s="167" t="s">
        <v>20</v>
      </c>
      <c r="B2" s="166"/>
      <c r="C2" s="109"/>
      <c r="D2" s="175"/>
      <c r="E2" s="175"/>
      <c r="F2" s="175"/>
      <c r="G2" s="175"/>
      <c r="H2" s="175"/>
      <c r="I2" s="79" t="s">
        <v>91</v>
      </c>
      <c r="K2" s="175"/>
    </row>
    <row r="3" spans="1:11" ht="15" customHeight="1">
      <c r="A3" s="167" t="s">
        <v>21</v>
      </c>
      <c r="B3" s="166"/>
      <c r="C3" s="109"/>
      <c r="D3" s="175"/>
      <c r="E3" s="175"/>
      <c r="F3" s="175"/>
      <c r="G3" s="175"/>
      <c r="H3" s="175"/>
      <c r="I3" s="167" t="s">
        <v>534</v>
      </c>
      <c r="K3" s="175"/>
    </row>
    <row r="4" spans="1:10" ht="13.5" customHeight="1">
      <c r="A4" s="167" t="s">
        <v>3</v>
      </c>
      <c r="B4" s="166"/>
      <c r="C4" s="109"/>
      <c r="D4" s="175"/>
      <c r="E4" s="175"/>
      <c r="F4" s="175"/>
      <c r="G4" s="175"/>
      <c r="H4" s="175"/>
      <c r="I4" s="167" t="s">
        <v>29</v>
      </c>
      <c r="J4" s="273">
        <v>42887</v>
      </c>
    </row>
    <row r="5" spans="1:11" ht="17.25" customHeight="1">
      <c r="A5" s="175"/>
      <c r="B5" s="175"/>
      <c r="C5" s="175"/>
      <c r="D5" s="175"/>
      <c r="E5" s="175"/>
      <c r="F5" s="110" t="s">
        <v>51</v>
      </c>
      <c r="G5" s="175"/>
      <c r="H5" s="175"/>
      <c r="I5" s="175"/>
      <c r="J5" s="175"/>
      <c r="K5" s="175"/>
    </row>
    <row r="6" spans="1:11" ht="17.25" customHeight="1">
      <c r="A6" s="175"/>
      <c r="B6" s="175"/>
      <c r="C6" s="175"/>
      <c r="D6" s="175"/>
      <c r="E6" s="175"/>
      <c r="F6" s="110" t="s">
        <v>124</v>
      </c>
      <c r="G6" s="175"/>
      <c r="H6" s="175"/>
      <c r="I6" s="175"/>
      <c r="J6" s="175"/>
      <c r="K6" s="175"/>
    </row>
    <row r="7" spans="1:11" ht="15.75" customHeight="1">
      <c r="A7" s="175"/>
      <c r="B7" s="175"/>
      <c r="C7" s="175"/>
      <c r="D7" s="175"/>
      <c r="E7" s="175"/>
      <c r="F7" s="425" t="s">
        <v>52</v>
      </c>
      <c r="G7" s="175"/>
      <c r="H7" s="175"/>
      <c r="I7" s="175"/>
      <c r="J7" s="175"/>
      <c r="K7" s="175"/>
    </row>
    <row r="8" spans="1:11" ht="22.5" customHeight="1">
      <c r="A8" s="60" t="s">
        <v>8</v>
      </c>
      <c r="B8" s="63" t="s">
        <v>9</v>
      </c>
      <c r="C8" s="63" t="s">
        <v>10</v>
      </c>
      <c r="D8" s="60" t="s">
        <v>93</v>
      </c>
      <c r="E8" s="72" t="s">
        <v>213</v>
      </c>
      <c r="F8" s="61" t="s">
        <v>214</v>
      </c>
      <c r="G8" s="61" t="s">
        <v>215</v>
      </c>
      <c r="H8" s="61" t="s">
        <v>216</v>
      </c>
      <c r="I8" s="61" t="s">
        <v>217</v>
      </c>
      <c r="J8" s="73" t="s">
        <v>218</v>
      </c>
      <c r="K8" s="74"/>
    </row>
    <row r="9" spans="1:11" ht="15" customHeight="1">
      <c r="A9" s="272">
        <v>1</v>
      </c>
      <c r="B9" s="559" t="s">
        <v>449</v>
      </c>
      <c r="C9" s="560" t="s">
        <v>450</v>
      </c>
      <c r="D9" s="88"/>
      <c r="E9" s="55"/>
      <c r="F9" s="55"/>
      <c r="G9" s="56"/>
      <c r="H9" s="55"/>
      <c r="I9" s="431"/>
      <c r="J9" s="61"/>
      <c r="K9" s="145"/>
    </row>
    <row r="10" spans="1:11" ht="15" customHeight="1">
      <c r="A10" s="272">
        <v>2</v>
      </c>
      <c r="B10" s="560" t="s">
        <v>451</v>
      </c>
      <c r="C10" s="560" t="s">
        <v>452</v>
      </c>
      <c r="D10" s="427"/>
      <c r="E10" s="55"/>
      <c r="F10" s="55"/>
      <c r="G10" s="56"/>
      <c r="H10" s="55"/>
      <c r="I10" s="431"/>
      <c r="J10" s="61"/>
      <c r="K10" s="145"/>
    </row>
    <row r="11" spans="1:11" ht="15" customHeight="1">
      <c r="A11" s="272">
        <v>3</v>
      </c>
      <c r="B11" s="560" t="s">
        <v>453</v>
      </c>
      <c r="C11" s="560" t="s">
        <v>454</v>
      </c>
      <c r="D11" s="428"/>
      <c r="E11" s="55"/>
      <c r="F11" s="55"/>
      <c r="G11" s="56"/>
      <c r="H11" s="55"/>
      <c r="I11" s="431"/>
      <c r="J11" s="61"/>
      <c r="K11" s="145"/>
    </row>
    <row r="12" spans="1:11" ht="15" customHeight="1">
      <c r="A12" s="272">
        <v>4</v>
      </c>
      <c r="B12" s="560" t="s">
        <v>455</v>
      </c>
      <c r="C12" s="560" t="s">
        <v>169</v>
      </c>
      <c r="D12" s="427"/>
      <c r="E12" s="55"/>
      <c r="F12" s="55"/>
      <c r="G12" s="56"/>
      <c r="H12" s="55"/>
      <c r="I12" s="431"/>
      <c r="J12" s="61"/>
      <c r="K12" s="145"/>
    </row>
    <row r="13" spans="1:11" ht="15" customHeight="1">
      <c r="A13" s="272">
        <v>5</v>
      </c>
      <c r="B13" s="560" t="s">
        <v>456</v>
      </c>
      <c r="C13" s="560" t="s">
        <v>457</v>
      </c>
      <c r="D13" s="427"/>
      <c r="E13" s="55"/>
      <c r="F13" s="55"/>
      <c r="G13" s="56"/>
      <c r="H13" s="55"/>
      <c r="I13" s="431"/>
      <c r="J13" s="61"/>
      <c r="K13" s="145"/>
    </row>
    <row r="14" spans="1:11" ht="15" customHeight="1">
      <c r="A14" s="272">
        <v>6</v>
      </c>
      <c r="B14" s="560" t="s">
        <v>461</v>
      </c>
      <c r="C14" s="560" t="s">
        <v>462</v>
      </c>
      <c r="D14" s="427"/>
      <c r="E14" s="55"/>
      <c r="F14" s="55"/>
      <c r="G14" s="56"/>
      <c r="H14" s="55"/>
      <c r="I14" s="431"/>
      <c r="J14" s="61"/>
      <c r="K14" s="145"/>
    </row>
    <row r="15" spans="1:11" ht="15" customHeight="1">
      <c r="A15" s="272">
        <v>7</v>
      </c>
      <c r="B15" s="561" t="s">
        <v>465</v>
      </c>
      <c r="C15" s="561" t="s">
        <v>466</v>
      </c>
      <c r="D15" s="429"/>
      <c r="E15" s="55"/>
      <c r="F15" s="55"/>
      <c r="G15" s="56"/>
      <c r="H15" s="55"/>
      <c r="I15" s="431"/>
      <c r="J15" s="61"/>
      <c r="K15" s="145"/>
    </row>
    <row r="16" spans="1:11" ht="15" customHeight="1">
      <c r="A16" s="272">
        <v>8</v>
      </c>
      <c r="B16" s="560" t="s">
        <v>467</v>
      </c>
      <c r="C16" s="560" t="s">
        <v>468</v>
      </c>
      <c r="D16" s="427"/>
      <c r="E16" s="57"/>
      <c r="F16" s="57"/>
      <c r="G16" s="56"/>
      <c r="H16" s="55"/>
      <c r="I16" s="431"/>
      <c r="J16" s="61"/>
      <c r="K16" s="145"/>
    </row>
    <row r="17" spans="1:11" ht="15" customHeight="1">
      <c r="A17" s="272">
        <v>9</v>
      </c>
      <c r="B17" s="560" t="s">
        <v>469</v>
      </c>
      <c r="C17" s="560" t="s">
        <v>470</v>
      </c>
      <c r="D17" s="429"/>
      <c r="E17" s="57"/>
      <c r="F17" s="57"/>
      <c r="G17" s="56"/>
      <c r="H17" s="55"/>
      <c r="I17" s="431"/>
      <c r="J17" s="61"/>
      <c r="K17" s="145"/>
    </row>
    <row r="18" spans="1:11" ht="15" customHeight="1">
      <c r="A18" s="272">
        <v>10</v>
      </c>
      <c r="B18" s="560" t="s">
        <v>471</v>
      </c>
      <c r="C18" s="560" t="s">
        <v>472</v>
      </c>
      <c r="D18" s="429"/>
      <c r="E18" s="57"/>
      <c r="F18" s="57"/>
      <c r="G18" s="56"/>
      <c r="H18" s="55"/>
      <c r="I18" s="431"/>
      <c r="J18" s="61"/>
      <c r="K18" s="145"/>
    </row>
    <row r="19" spans="1:11" ht="15" customHeight="1">
      <c r="A19" s="272">
        <v>11</v>
      </c>
      <c r="B19" s="562" t="s">
        <v>473</v>
      </c>
      <c r="C19" s="563" t="s">
        <v>474</v>
      </c>
      <c r="D19" s="429"/>
      <c r="E19" s="57"/>
      <c r="F19" s="57"/>
      <c r="G19" s="56"/>
      <c r="H19" s="55"/>
      <c r="I19" s="431"/>
      <c r="J19" s="61"/>
      <c r="K19" s="145"/>
    </row>
    <row r="20" spans="1:11" ht="15" customHeight="1">
      <c r="A20" s="272">
        <v>12</v>
      </c>
      <c r="B20" s="560" t="s">
        <v>451</v>
      </c>
      <c r="C20" s="560" t="s">
        <v>475</v>
      </c>
      <c r="D20" s="429"/>
      <c r="E20" s="57"/>
      <c r="F20" s="57"/>
      <c r="G20" s="56"/>
      <c r="H20" s="55"/>
      <c r="I20" s="431"/>
      <c r="J20" s="61"/>
      <c r="K20" s="145"/>
    </row>
    <row r="21" spans="1:11" ht="15" customHeight="1">
      <c r="A21" s="272">
        <v>13</v>
      </c>
      <c r="B21" s="560" t="s">
        <v>476</v>
      </c>
      <c r="C21" s="560" t="s">
        <v>477</v>
      </c>
      <c r="D21" s="427"/>
      <c r="E21" s="58"/>
      <c r="F21" s="58"/>
      <c r="G21" s="56"/>
      <c r="H21" s="58"/>
      <c r="I21" s="431"/>
      <c r="J21" s="61"/>
      <c r="K21" s="145"/>
    </row>
    <row r="22" spans="1:11" ht="15" customHeight="1">
      <c r="A22" s="272">
        <v>14</v>
      </c>
      <c r="B22" s="563" t="s">
        <v>478</v>
      </c>
      <c r="C22" s="563" t="s">
        <v>479</v>
      </c>
      <c r="D22" s="51"/>
      <c r="E22" s="58"/>
      <c r="F22" s="58"/>
      <c r="G22" s="56"/>
      <c r="H22" s="58"/>
      <c r="I22" s="431"/>
      <c r="J22" s="61"/>
      <c r="K22" s="145"/>
    </row>
    <row r="23" spans="1:11" ht="15" customHeight="1">
      <c r="A23" s="272">
        <v>15</v>
      </c>
      <c r="B23" s="563" t="s">
        <v>480</v>
      </c>
      <c r="C23" s="563" t="s">
        <v>481</v>
      </c>
      <c r="D23" s="429"/>
      <c r="E23" s="58"/>
      <c r="F23" s="58"/>
      <c r="G23" s="59"/>
      <c r="H23" s="58"/>
      <c r="I23" s="431"/>
      <c r="J23" s="61"/>
      <c r="K23" s="145"/>
    </row>
    <row r="24" spans="1:11" ht="15" customHeight="1">
      <c r="A24" s="272">
        <v>16</v>
      </c>
      <c r="B24" s="563" t="s">
        <v>482</v>
      </c>
      <c r="C24" s="563" t="s">
        <v>483</v>
      </c>
      <c r="D24" s="429"/>
      <c r="E24" s="58"/>
      <c r="F24" s="58"/>
      <c r="G24" s="59"/>
      <c r="H24" s="58"/>
      <c r="I24" s="431"/>
      <c r="J24" s="61"/>
      <c r="K24" s="145"/>
    </row>
    <row r="25" spans="1:10" ht="15" customHeight="1">
      <c r="A25" s="272">
        <v>17</v>
      </c>
      <c r="B25" s="563" t="s">
        <v>484</v>
      </c>
      <c r="C25" s="563" t="s">
        <v>170</v>
      </c>
      <c r="D25" s="429"/>
      <c r="E25" s="7"/>
      <c r="F25" s="7"/>
      <c r="G25" s="7"/>
      <c r="H25" s="7"/>
      <c r="I25" s="7"/>
      <c r="J25" s="7"/>
    </row>
    <row r="26" spans="1:10" ht="15" customHeight="1">
      <c r="A26" s="272">
        <v>18</v>
      </c>
      <c r="B26" s="563" t="s">
        <v>485</v>
      </c>
      <c r="C26" s="563" t="s">
        <v>486</v>
      </c>
      <c r="D26" s="429"/>
      <c r="E26" s="7"/>
      <c r="F26" s="7"/>
      <c r="G26" s="7"/>
      <c r="H26" s="7"/>
      <c r="I26" s="7"/>
      <c r="J26" s="7"/>
    </row>
    <row r="27" spans="1:10" ht="15" customHeight="1">
      <c r="A27" s="272">
        <v>19</v>
      </c>
      <c r="B27" s="563" t="s">
        <v>220</v>
      </c>
      <c r="C27" s="563" t="s">
        <v>221</v>
      </c>
      <c r="D27" s="479" t="s">
        <v>490</v>
      </c>
      <c r="E27" s="7"/>
      <c r="F27" s="7"/>
      <c r="G27" s="7"/>
      <c r="H27" s="7"/>
      <c r="I27" s="7"/>
      <c r="J27" s="7"/>
    </row>
    <row r="28" spans="1:10" ht="15" customHeight="1">
      <c r="A28" s="272">
        <v>20</v>
      </c>
      <c r="B28" s="563" t="s">
        <v>487</v>
      </c>
      <c r="C28" s="563" t="s">
        <v>488</v>
      </c>
      <c r="D28" s="429"/>
      <c r="E28" s="7"/>
      <c r="F28" s="7"/>
      <c r="G28" s="7"/>
      <c r="H28" s="7"/>
      <c r="I28" s="7"/>
      <c r="J28" s="7"/>
    </row>
    <row r="29" spans="1:10" ht="15" customHeight="1">
      <c r="A29" s="272">
        <v>21</v>
      </c>
      <c r="B29" s="560" t="s">
        <v>183</v>
      </c>
      <c r="C29" s="560" t="s">
        <v>458</v>
      </c>
      <c r="D29" s="427"/>
      <c r="E29" s="7"/>
      <c r="F29" s="7"/>
      <c r="G29" s="7"/>
      <c r="H29" s="7"/>
      <c r="I29" s="7"/>
      <c r="J29" s="7"/>
    </row>
    <row r="30" spans="1:10" ht="15" customHeight="1">
      <c r="A30" s="272">
        <v>22</v>
      </c>
      <c r="B30" s="560" t="s">
        <v>463</v>
      </c>
      <c r="C30" s="560" t="s">
        <v>464</v>
      </c>
      <c r="D30" s="427"/>
      <c r="E30" s="7"/>
      <c r="F30" s="7"/>
      <c r="G30" s="7"/>
      <c r="H30" s="7"/>
      <c r="I30" s="7"/>
      <c r="J30" s="7"/>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E170"/>
  <sheetViews>
    <sheetView rightToLeft="1" zoomScale="136" zoomScaleNormal="136" zoomScalePageLayoutView="0" workbookViewId="0" topLeftCell="A13">
      <selection activeCell="A30" sqref="A30"/>
    </sheetView>
  </sheetViews>
  <sheetFormatPr defaultColWidth="11.421875" defaultRowHeight="12.75"/>
  <cols>
    <col min="1" max="1" width="3.421875" style="94" customWidth="1"/>
    <col min="2" max="2" width="3.28125" style="94" customWidth="1"/>
    <col min="3" max="3" width="10.140625" style="94" customWidth="1"/>
    <col min="4" max="4" width="11.57421875" style="94" customWidth="1"/>
    <col min="5" max="5" width="13.28125" style="94" customWidth="1"/>
    <col min="6" max="6" width="11.8515625" style="94" customWidth="1"/>
    <col min="7" max="7" width="7.8515625" style="94" customWidth="1"/>
    <col min="8" max="8" width="8.421875" style="94" customWidth="1"/>
    <col min="9" max="9" width="7.421875" style="94" customWidth="1"/>
    <col min="10" max="10" width="4.00390625" style="94" customWidth="1"/>
    <col min="11" max="11" width="3.8515625" style="94" customWidth="1"/>
    <col min="12" max="12" width="6.421875" style="94" customWidth="1"/>
    <col min="13" max="13" width="6.7109375" style="94" customWidth="1"/>
    <col min="14" max="14" width="3.7109375" style="94" customWidth="1"/>
    <col min="15" max="15" width="3.8515625" style="94" customWidth="1"/>
    <col min="16" max="16" width="6.8515625" style="94" customWidth="1"/>
    <col min="17" max="17" width="8.57421875" style="381" customWidth="1"/>
    <col min="18" max="20" width="3.140625" style="94" customWidth="1"/>
    <col min="21" max="22" width="6.00390625" style="94" customWidth="1"/>
    <col min="23" max="24" width="3.28125" style="94" customWidth="1"/>
    <col min="25" max="25" width="6.28125" style="94" customWidth="1"/>
    <col min="26" max="26" width="9.7109375" style="381" customWidth="1"/>
    <col min="27" max="28" width="2.8515625" style="94" customWidth="1"/>
    <col min="29" max="29" width="7.00390625" style="94" customWidth="1"/>
    <col min="30" max="30" width="4.00390625" style="94" customWidth="1"/>
    <col min="31" max="31" width="3.57421875" style="94" customWidth="1"/>
    <col min="32" max="32" width="6.140625" style="94" customWidth="1"/>
    <col min="33" max="33" width="6.28125" style="94" bestFit="1" customWidth="1"/>
    <col min="34" max="35" width="3.140625" style="94" customWidth="1"/>
    <col min="36" max="36" width="5.8515625" style="94" customWidth="1"/>
    <col min="37" max="37" width="6.140625" style="94" customWidth="1"/>
    <col min="38" max="40" width="3.140625" style="94" customWidth="1"/>
    <col min="41" max="41" width="5.8515625" style="94" customWidth="1"/>
    <col min="42" max="42" width="6.00390625" style="94" customWidth="1"/>
    <col min="43" max="44" width="4.28125" style="94" customWidth="1"/>
    <col min="45" max="45" width="6.8515625" style="94" customWidth="1"/>
    <col min="46" max="46" width="6.28125" style="94" customWidth="1"/>
    <col min="47" max="48" width="3.28125" style="94" customWidth="1"/>
    <col min="49" max="49" width="6.140625" style="94" customWidth="1"/>
    <col min="50" max="50" width="7.28125" style="94" customWidth="1"/>
    <col min="51" max="53" width="3.28125" style="94" customWidth="1"/>
    <col min="54" max="55" width="6.28125" style="94" customWidth="1"/>
    <col min="56" max="56" width="3.421875" style="94" customWidth="1"/>
    <col min="57" max="57" width="4.28125" style="94" customWidth="1"/>
    <col min="58" max="58" width="5.7109375" style="94" customWidth="1"/>
    <col min="59" max="59" width="4.57421875" style="94" customWidth="1"/>
    <col min="60" max="60" width="10.140625" style="94" customWidth="1"/>
    <col min="61" max="61" width="10.00390625" style="94" customWidth="1"/>
    <col min="62" max="62" width="6.140625" style="94" customWidth="1"/>
    <col min="63" max="63" width="9.421875" style="94" customWidth="1"/>
    <col min="64" max="68" width="5.421875" style="94" customWidth="1"/>
    <col min="69" max="69" width="6.57421875" style="94" customWidth="1"/>
    <col min="70" max="76" width="11.421875" style="94" customWidth="1"/>
    <col min="77" max="77" width="6.57421875" style="201" customWidth="1"/>
    <col min="78" max="78" width="5.00390625" style="201" customWidth="1"/>
    <col min="79" max="79" width="4.28125" style="201" customWidth="1"/>
    <col min="80" max="80" width="5.57421875" style="201" customWidth="1"/>
    <col min="81" max="81" width="6.57421875" style="201" customWidth="1"/>
    <col min="82" max="82" width="4.421875" style="201" customWidth="1"/>
    <col min="83" max="83" width="3.421875" style="201" customWidth="1"/>
    <col min="84" max="85" width="6.57421875" style="201" customWidth="1"/>
    <col min="86" max="87" width="4.7109375" style="201" customWidth="1"/>
    <col min="88" max="88" width="6.57421875" style="201" customWidth="1"/>
    <col min="89" max="89" width="6.57421875" style="504" customWidth="1"/>
    <col min="90" max="90" width="3.140625" style="201" customWidth="1"/>
    <col min="91" max="91" width="6.57421875" style="201" customWidth="1"/>
    <col min="92" max="93" width="5.140625" style="201" customWidth="1"/>
    <col min="94" max="95" width="6.57421875" style="201" customWidth="1"/>
    <col min="96" max="96" width="4.8515625" style="201" customWidth="1"/>
    <col min="97" max="97" width="4.00390625" style="201" customWidth="1"/>
    <col min="98" max="99" width="6.57421875" style="201" customWidth="1"/>
    <col min="100" max="100" width="4.421875" style="201" customWidth="1"/>
    <col min="101" max="101" width="4.28125" style="201" customWidth="1"/>
    <col min="102" max="103" width="6.57421875" style="201" customWidth="1"/>
    <col min="104" max="104" width="5.140625" style="201" customWidth="1"/>
    <col min="105" max="105" width="4.421875" style="201" customWidth="1"/>
    <col min="106" max="106" width="5.7109375" style="201" customWidth="1"/>
    <col min="107" max="107" width="6.7109375" style="504" customWidth="1"/>
    <col min="108" max="108" width="3.57421875" style="201" customWidth="1"/>
    <col min="109" max="16384" width="11.421875" style="94" customWidth="1"/>
  </cols>
  <sheetData>
    <row r="1" spans="2:69" ht="20.25">
      <c r="B1" s="108"/>
      <c r="C1" s="108" t="s">
        <v>20</v>
      </c>
      <c r="AH1" s="75"/>
      <c r="AI1" s="75"/>
      <c r="AJ1" s="75"/>
      <c r="AK1" s="108" t="s">
        <v>91</v>
      </c>
      <c r="BG1" s="108" t="s">
        <v>20</v>
      </c>
      <c r="BH1" s="175"/>
      <c r="BI1" s="175"/>
      <c r="BJ1" s="175"/>
      <c r="BK1" s="175"/>
      <c r="BL1" s="175"/>
      <c r="BM1" s="175"/>
      <c r="BN1" s="175"/>
      <c r="BO1" s="175"/>
      <c r="BP1" s="175"/>
      <c r="BQ1" s="175"/>
    </row>
    <row r="2" spans="2:69" ht="20.25">
      <c r="B2" s="108"/>
      <c r="C2" s="108" t="s">
        <v>21</v>
      </c>
      <c r="AH2" s="109"/>
      <c r="AI2" s="109"/>
      <c r="AJ2" s="109"/>
      <c r="AK2" s="108" t="s">
        <v>29</v>
      </c>
      <c r="BG2" s="108" t="s">
        <v>21</v>
      </c>
      <c r="BH2" s="175"/>
      <c r="BI2" s="175"/>
      <c r="BJ2" s="175"/>
      <c r="BK2" s="175"/>
      <c r="BL2" s="175"/>
      <c r="BM2" s="175"/>
      <c r="BN2" s="175"/>
      <c r="BO2" s="175"/>
      <c r="BP2" s="175"/>
      <c r="BQ2" s="175"/>
    </row>
    <row r="3" spans="2:69" ht="20.25">
      <c r="B3" s="108"/>
      <c r="C3" s="108" t="s">
        <v>3</v>
      </c>
      <c r="G3" s="94" t="s">
        <v>495</v>
      </c>
      <c r="AH3" s="109"/>
      <c r="AI3" s="109"/>
      <c r="AJ3" s="109"/>
      <c r="AK3" s="108" t="s">
        <v>22</v>
      </c>
      <c r="BG3" s="108" t="s">
        <v>3</v>
      </c>
      <c r="BH3" s="175"/>
      <c r="BI3" s="175"/>
      <c r="BJ3" s="175"/>
      <c r="BK3" s="175"/>
      <c r="BL3" s="175"/>
      <c r="BM3" s="175"/>
      <c r="BN3" s="175"/>
      <c r="BO3" s="175"/>
      <c r="BP3" s="175"/>
      <c r="BQ3" s="175"/>
    </row>
    <row r="4" spans="3:69" ht="21" customHeight="1" thickBot="1">
      <c r="C4" s="49"/>
      <c r="D4" s="49"/>
      <c r="E4" s="49"/>
      <c r="F4" s="49"/>
      <c r="G4" s="49"/>
      <c r="Q4" s="110"/>
      <c r="R4" s="110" t="s">
        <v>227</v>
      </c>
      <c r="S4" s="110"/>
      <c r="T4" s="110"/>
      <c r="U4" s="110"/>
      <c r="AK4" s="108"/>
      <c r="AL4" s="108"/>
      <c r="AM4" s="108"/>
      <c r="AN4" s="108"/>
      <c r="AO4" s="108"/>
      <c r="AP4" s="108"/>
      <c r="AQ4" s="108"/>
      <c r="AR4" s="108"/>
      <c r="AS4" s="108"/>
      <c r="AT4" s="108"/>
      <c r="AU4" s="108"/>
      <c r="AV4" s="108"/>
      <c r="AW4" s="108"/>
      <c r="AX4" s="108"/>
      <c r="BC4" s="166"/>
      <c r="BD4" s="130" t="s">
        <v>219</v>
      </c>
      <c r="BE4" s="130"/>
      <c r="BG4" s="175"/>
      <c r="BH4" s="108" t="s">
        <v>39</v>
      </c>
      <c r="BI4" s="175"/>
      <c r="BJ4" s="175"/>
      <c r="BK4" s="175"/>
      <c r="BL4" s="175" t="s">
        <v>494</v>
      </c>
      <c r="BM4" s="175"/>
      <c r="BN4" s="175"/>
      <c r="BO4" s="175"/>
      <c r="BP4" s="175"/>
      <c r="BQ4" s="175"/>
    </row>
    <row r="5" spans="2:108" ht="12.75" customHeight="1" thickBot="1">
      <c r="B5" s="111"/>
      <c r="C5" s="111"/>
      <c r="D5" s="111"/>
      <c r="E5" s="737" t="s">
        <v>358</v>
      </c>
      <c r="F5" s="737" t="s">
        <v>359</v>
      </c>
      <c r="G5" s="737" t="s">
        <v>360</v>
      </c>
      <c r="H5" s="740" t="s">
        <v>361</v>
      </c>
      <c r="I5" s="113" t="s">
        <v>35</v>
      </c>
      <c r="J5" s="114"/>
      <c r="K5" s="114"/>
      <c r="L5" s="114"/>
      <c r="M5" s="114"/>
      <c r="N5" s="114"/>
      <c r="O5" s="114"/>
      <c r="P5" s="114"/>
      <c r="Q5" s="490"/>
      <c r="R5" s="611" t="s">
        <v>33</v>
      </c>
      <c r="S5" s="620" t="s">
        <v>222</v>
      </c>
      <c r="T5" s="620" t="s">
        <v>373</v>
      </c>
      <c r="U5" s="620" t="s">
        <v>223</v>
      </c>
      <c r="V5" s="115" t="s">
        <v>36</v>
      </c>
      <c r="W5" s="114"/>
      <c r="X5" s="114"/>
      <c r="Y5" s="114"/>
      <c r="Z5" s="490"/>
      <c r="AA5" s="611" t="s">
        <v>33</v>
      </c>
      <c r="AB5" s="620" t="s">
        <v>373</v>
      </c>
      <c r="AC5" s="113" t="s">
        <v>105</v>
      </c>
      <c r="AD5" s="114"/>
      <c r="AE5" s="114"/>
      <c r="AF5" s="114"/>
      <c r="AG5" s="114"/>
      <c r="AH5" s="114"/>
      <c r="AI5" s="114"/>
      <c r="AJ5" s="114"/>
      <c r="AK5" s="114"/>
      <c r="AL5" s="611" t="s">
        <v>33</v>
      </c>
      <c r="AM5" s="620" t="s">
        <v>222</v>
      </c>
      <c r="AN5" s="620" t="s">
        <v>373</v>
      </c>
      <c r="AO5" s="620" t="s">
        <v>223</v>
      </c>
      <c r="AP5" s="115" t="s">
        <v>157</v>
      </c>
      <c r="AQ5" s="116"/>
      <c r="AR5" s="116"/>
      <c r="AS5" s="116"/>
      <c r="AT5" s="116"/>
      <c r="AU5" s="116"/>
      <c r="AV5" s="116"/>
      <c r="AW5" s="116"/>
      <c r="AX5" s="116"/>
      <c r="AY5" s="611" t="s">
        <v>33</v>
      </c>
      <c r="AZ5" s="620" t="s">
        <v>222</v>
      </c>
      <c r="BA5" s="620" t="s">
        <v>373</v>
      </c>
      <c r="BB5" s="620" t="s">
        <v>223</v>
      </c>
      <c r="BC5" s="111"/>
      <c r="BD5" s="620" t="s">
        <v>33</v>
      </c>
      <c r="BE5" s="620" t="s">
        <v>222</v>
      </c>
      <c r="BG5" s="111"/>
      <c r="BH5" s="185" t="s">
        <v>47</v>
      </c>
      <c r="BI5" s="114"/>
      <c r="BJ5" s="114"/>
      <c r="BK5" s="114"/>
      <c r="BL5" s="617" t="s">
        <v>33</v>
      </c>
      <c r="BM5" s="620" t="s">
        <v>222</v>
      </c>
      <c r="BN5" s="620" t="s">
        <v>373</v>
      </c>
      <c r="BO5" s="620" t="s">
        <v>223</v>
      </c>
      <c r="BP5" s="549"/>
      <c r="BQ5" s="549"/>
      <c r="BS5" s="750" t="s">
        <v>9</v>
      </c>
      <c r="BT5" s="750" t="s">
        <v>10</v>
      </c>
      <c r="BU5" s="747" t="s">
        <v>358</v>
      </c>
      <c r="BV5" s="747" t="s">
        <v>359</v>
      </c>
      <c r="BW5" s="747" t="s">
        <v>360</v>
      </c>
      <c r="BX5" s="753" t="s">
        <v>361</v>
      </c>
      <c r="BY5" s="505" t="s">
        <v>362</v>
      </c>
      <c r="BZ5" s="506"/>
      <c r="CA5" s="506"/>
      <c r="CB5" s="506"/>
      <c r="CC5" s="506"/>
      <c r="CD5" s="506"/>
      <c r="CE5" s="506"/>
      <c r="CF5" s="506"/>
      <c r="CG5" s="506"/>
      <c r="CH5" s="506"/>
      <c r="CI5" s="506"/>
      <c r="CJ5" s="506"/>
      <c r="CK5" s="507"/>
      <c r="CL5" s="508"/>
      <c r="CM5" s="509" t="s">
        <v>363</v>
      </c>
      <c r="CN5" s="499"/>
      <c r="CO5" s="499"/>
      <c r="CP5" s="499"/>
      <c r="CQ5" s="499"/>
      <c r="CR5" s="499"/>
      <c r="CS5" s="499"/>
      <c r="CT5" s="499"/>
      <c r="CU5" s="499"/>
      <c r="CV5" s="499"/>
      <c r="CW5" s="499"/>
      <c r="CX5" s="499"/>
      <c r="CY5" s="499"/>
      <c r="CZ5" s="499"/>
      <c r="DA5" s="499"/>
      <c r="DB5" s="499"/>
      <c r="DC5" s="510"/>
      <c r="DD5" s="511"/>
    </row>
    <row r="6" spans="2:108" ht="17.25" customHeight="1">
      <c r="B6" s="131" t="s">
        <v>8</v>
      </c>
      <c r="C6" s="168" t="s">
        <v>9</v>
      </c>
      <c r="D6" s="169" t="s">
        <v>10</v>
      </c>
      <c r="E6" s="738"/>
      <c r="F6" s="738"/>
      <c r="G6" s="738"/>
      <c r="H6" s="741"/>
      <c r="I6" s="117" t="s">
        <v>100</v>
      </c>
      <c r="J6" s="118"/>
      <c r="K6" s="743" t="s">
        <v>224</v>
      </c>
      <c r="L6" s="743" t="s">
        <v>225</v>
      </c>
      <c r="M6" s="119" t="s">
        <v>101</v>
      </c>
      <c r="N6" s="118"/>
      <c r="O6" s="743" t="s">
        <v>224</v>
      </c>
      <c r="P6" s="743" t="s">
        <v>225</v>
      </c>
      <c r="Q6" s="491"/>
      <c r="R6" s="612"/>
      <c r="S6" s="621"/>
      <c r="T6" s="621"/>
      <c r="U6" s="621"/>
      <c r="V6" s="118" t="s">
        <v>104</v>
      </c>
      <c r="W6" s="117"/>
      <c r="X6" s="743" t="s">
        <v>224</v>
      </c>
      <c r="Y6" s="743" t="s">
        <v>225</v>
      </c>
      <c r="Z6" s="491"/>
      <c r="AA6" s="612"/>
      <c r="AB6" s="621"/>
      <c r="AC6" s="120" t="s">
        <v>106</v>
      </c>
      <c r="AD6" s="120"/>
      <c r="AE6" s="743" t="s">
        <v>224</v>
      </c>
      <c r="AF6" s="743" t="s">
        <v>225</v>
      </c>
      <c r="AG6" s="117" t="s">
        <v>108</v>
      </c>
      <c r="AH6" s="120"/>
      <c r="AI6" s="743" t="s">
        <v>224</v>
      </c>
      <c r="AJ6" s="743" t="s">
        <v>225</v>
      </c>
      <c r="AK6" s="117"/>
      <c r="AL6" s="612"/>
      <c r="AM6" s="621"/>
      <c r="AN6" s="621"/>
      <c r="AO6" s="621"/>
      <c r="AP6" s="117" t="s">
        <v>110</v>
      </c>
      <c r="AQ6" s="120"/>
      <c r="AR6" s="743" t="s">
        <v>224</v>
      </c>
      <c r="AS6" s="743" t="s">
        <v>225</v>
      </c>
      <c r="AT6" s="117" t="s">
        <v>112</v>
      </c>
      <c r="AU6" s="120"/>
      <c r="AV6" s="743" t="s">
        <v>224</v>
      </c>
      <c r="AW6" s="743" t="s">
        <v>225</v>
      </c>
      <c r="AX6" s="117"/>
      <c r="AY6" s="612"/>
      <c r="AZ6" s="621"/>
      <c r="BA6" s="621"/>
      <c r="BB6" s="621"/>
      <c r="BC6" s="121" t="s">
        <v>23</v>
      </c>
      <c r="BD6" s="623"/>
      <c r="BE6" s="621"/>
      <c r="BG6" s="177" t="s">
        <v>8</v>
      </c>
      <c r="BH6" s="119"/>
      <c r="BI6" s="178" t="s">
        <v>48</v>
      </c>
      <c r="BJ6" s="118"/>
      <c r="BK6" s="117"/>
      <c r="BL6" s="612"/>
      <c r="BM6" s="621"/>
      <c r="BN6" s="621"/>
      <c r="BO6" s="621"/>
      <c r="BP6" s="549"/>
      <c r="BQ6" s="549"/>
      <c r="BR6" s="102"/>
      <c r="BS6" s="751"/>
      <c r="BT6" s="751"/>
      <c r="BU6" s="748"/>
      <c r="BV6" s="748"/>
      <c r="BW6" s="748"/>
      <c r="BX6" s="754"/>
      <c r="BY6" s="512" t="s">
        <v>364</v>
      </c>
      <c r="BZ6" s="513"/>
      <c r="CA6" s="513"/>
      <c r="CB6" s="514"/>
      <c r="CC6" s="515" t="s">
        <v>365</v>
      </c>
      <c r="CD6" s="513"/>
      <c r="CE6" s="513"/>
      <c r="CF6" s="514"/>
      <c r="CG6" s="515" t="s">
        <v>366</v>
      </c>
      <c r="CH6" s="513"/>
      <c r="CI6" s="513"/>
      <c r="CJ6" s="514"/>
      <c r="CK6" s="744" t="s">
        <v>370</v>
      </c>
      <c r="CL6" s="516"/>
      <c r="CM6" s="517" t="s">
        <v>364</v>
      </c>
      <c r="CN6" s="65"/>
      <c r="CO6" s="65"/>
      <c r="CP6" s="65"/>
      <c r="CQ6" s="65" t="s">
        <v>365</v>
      </c>
      <c r="CR6" s="65"/>
      <c r="CS6" s="65"/>
      <c r="CT6" s="65"/>
      <c r="CU6" s="65" t="s">
        <v>366</v>
      </c>
      <c r="CV6" s="65"/>
      <c r="CW6" s="65"/>
      <c r="CX6" s="65"/>
      <c r="CY6" s="65" t="s">
        <v>367</v>
      </c>
      <c r="CZ6" s="65"/>
      <c r="DA6" s="65"/>
      <c r="DB6" s="65"/>
      <c r="DC6" s="744" t="s">
        <v>370</v>
      </c>
      <c r="DD6" s="518"/>
    </row>
    <row r="7" spans="2:108" ht="15" customHeight="1">
      <c r="B7" s="121"/>
      <c r="C7" s="121"/>
      <c r="D7" s="121"/>
      <c r="E7" s="738"/>
      <c r="F7" s="738"/>
      <c r="G7" s="738"/>
      <c r="H7" s="741"/>
      <c r="I7" s="123" t="s">
        <v>40</v>
      </c>
      <c r="J7" s="124"/>
      <c r="K7" s="743"/>
      <c r="L7" s="743"/>
      <c r="M7" s="125" t="s">
        <v>102</v>
      </c>
      <c r="N7" s="124"/>
      <c r="O7" s="743"/>
      <c r="P7" s="743"/>
      <c r="Q7" s="492" t="s">
        <v>24</v>
      </c>
      <c r="R7" s="612"/>
      <c r="S7" s="621"/>
      <c r="T7" s="621"/>
      <c r="U7" s="621"/>
      <c r="V7" s="126" t="s">
        <v>103</v>
      </c>
      <c r="W7" s="124"/>
      <c r="X7" s="743"/>
      <c r="Y7" s="743"/>
      <c r="Z7" s="495" t="s">
        <v>24</v>
      </c>
      <c r="AA7" s="612"/>
      <c r="AB7" s="621"/>
      <c r="AC7" s="123" t="s">
        <v>107</v>
      </c>
      <c r="AD7" s="124"/>
      <c r="AE7" s="743"/>
      <c r="AF7" s="743"/>
      <c r="AG7" s="123" t="s">
        <v>109</v>
      </c>
      <c r="AH7" s="126"/>
      <c r="AI7" s="743"/>
      <c r="AJ7" s="743"/>
      <c r="AK7" s="133" t="s">
        <v>24</v>
      </c>
      <c r="AL7" s="612"/>
      <c r="AM7" s="621"/>
      <c r="AN7" s="621"/>
      <c r="AO7" s="621"/>
      <c r="AP7" s="123" t="s">
        <v>111</v>
      </c>
      <c r="AQ7" s="126"/>
      <c r="AR7" s="743"/>
      <c r="AS7" s="743"/>
      <c r="AT7" s="123" t="s">
        <v>40</v>
      </c>
      <c r="AU7" s="126"/>
      <c r="AV7" s="743"/>
      <c r="AW7" s="743"/>
      <c r="AX7" s="133" t="s">
        <v>24</v>
      </c>
      <c r="AY7" s="612"/>
      <c r="AZ7" s="621"/>
      <c r="BA7" s="621"/>
      <c r="BB7" s="621"/>
      <c r="BC7" s="121" t="s">
        <v>26</v>
      </c>
      <c r="BD7" s="623"/>
      <c r="BE7" s="621"/>
      <c r="BG7" s="121"/>
      <c r="BH7" s="125"/>
      <c r="BI7" s="179"/>
      <c r="BJ7" s="124"/>
      <c r="BK7" s="234" t="s">
        <v>24</v>
      </c>
      <c r="BL7" s="612"/>
      <c r="BM7" s="621"/>
      <c r="BN7" s="621"/>
      <c r="BO7" s="621"/>
      <c r="BP7" s="549"/>
      <c r="BQ7" s="549"/>
      <c r="BR7" s="102"/>
      <c r="BS7" s="751"/>
      <c r="BT7" s="751"/>
      <c r="BU7" s="748"/>
      <c r="BV7" s="748"/>
      <c r="BW7" s="748"/>
      <c r="BX7" s="754"/>
      <c r="BY7" s="517" t="s">
        <v>23</v>
      </c>
      <c r="BZ7" s="498" t="s">
        <v>27</v>
      </c>
      <c r="CA7" s="498" t="s">
        <v>368</v>
      </c>
      <c r="CB7" s="498" t="s">
        <v>225</v>
      </c>
      <c r="CC7" s="517" t="s">
        <v>23</v>
      </c>
      <c r="CD7" s="498" t="s">
        <v>27</v>
      </c>
      <c r="CE7" s="498" t="s">
        <v>368</v>
      </c>
      <c r="CF7" s="498" t="s">
        <v>225</v>
      </c>
      <c r="CG7" s="517" t="s">
        <v>23</v>
      </c>
      <c r="CH7" s="498" t="s">
        <v>27</v>
      </c>
      <c r="CI7" s="498" t="s">
        <v>368</v>
      </c>
      <c r="CJ7" s="498" t="s">
        <v>225</v>
      </c>
      <c r="CK7" s="745"/>
      <c r="CL7" s="519"/>
      <c r="CM7" s="517" t="s">
        <v>23</v>
      </c>
      <c r="CN7" s="65" t="s">
        <v>27</v>
      </c>
      <c r="CO7" s="65" t="s">
        <v>368</v>
      </c>
      <c r="CP7" s="65" t="s">
        <v>225</v>
      </c>
      <c r="CQ7" s="65" t="s">
        <v>23</v>
      </c>
      <c r="CR7" s="65" t="s">
        <v>27</v>
      </c>
      <c r="CS7" s="65" t="s">
        <v>368</v>
      </c>
      <c r="CT7" s="65" t="s">
        <v>225</v>
      </c>
      <c r="CU7" s="65" t="s">
        <v>23</v>
      </c>
      <c r="CV7" s="65" t="s">
        <v>27</v>
      </c>
      <c r="CW7" s="65" t="s">
        <v>368</v>
      </c>
      <c r="CX7" s="65" t="s">
        <v>225</v>
      </c>
      <c r="CY7" s="65" t="s">
        <v>23</v>
      </c>
      <c r="CZ7" s="65" t="s">
        <v>27</v>
      </c>
      <c r="DA7" s="65" t="s">
        <v>368</v>
      </c>
      <c r="DB7" s="65" t="s">
        <v>225</v>
      </c>
      <c r="DC7" s="745"/>
      <c r="DD7" s="520"/>
    </row>
    <row r="8" spans="2:108" ht="18" customHeight="1" thickBot="1">
      <c r="B8" s="134"/>
      <c r="C8" s="135"/>
      <c r="D8" s="136"/>
      <c r="E8" s="739"/>
      <c r="F8" s="739"/>
      <c r="G8" s="739"/>
      <c r="H8" s="742"/>
      <c r="I8" s="137" t="s">
        <v>24</v>
      </c>
      <c r="J8" s="137" t="s">
        <v>27</v>
      </c>
      <c r="K8" s="743"/>
      <c r="L8" s="743"/>
      <c r="M8" s="137" t="s">
        <v>24</v>
      </c>
      <c r="N8" s="137" t="s">
        <v>27</v>
      </c>
      <c r="O8" s="743"/>
      <c r="P8" s="743"/>
      <c r="Q8" s="493"/>
      <c r="R8" s="613"/>
      <c r="S8" s="622"/>
      <c r="T8" s="622"/>
      <c r="U8" s="622"/>
      <c r="V8" s="137" t="s">
        <v>24</v>
      </c>
      <c r="W8" s="137" t="s">
        <v>27</v>
      </c>
      <c r="X8" s="743"/>
      <c r="Y8" s="743"/>
      <c r="Z8" s="493"/>
      <c r="AA8" s="613"/>
      <c r="AB8" s="622"/>
      <c r="AC8" s="139" t="s">
        <v>24</v>
      </c>
      <c r="AD8" s="137" t="s">
        <v>27</v>
      </c>
      <c r="AE8" s="743"/>
      <c r="AF8" s="743"/>
      <c r="AG8" s="137" t="s">
        <v>24</v>
      </c>
      <c r="AH8" s="137" t="s">
        <v>27</v>
      </c>
      <c r="AI8" s="743"/>
      <c r="AJ8" s="743"/>
      <c r="AK8" s="138"/>
      <c r="AL8" s="613"/>
      <c r="AM8" s="622"/>
      <c r="AN8" s="622"/>
      <c r="AO8" s="622"/>
      <c r="AP8" s="137" t="s">
        <v>24</v>
      </c>
      <c r="AQ8" s="137" t="s">
        <v>27</v>
      </c>
      <c r="AR8" s="743"/>
      <c r="AS8" s="743"/>
      <c r="AT8" s="137" t="s">
        <v>24</v>
      </c>
      <c r="AU8" s="137" t="s">
        <v>27</v>
      </c>
      <c r="AV8" s="743"/>
      <c r="AW8" s="743"/>
      <c r="AX8" s="138"/>
      <c r="AY8" s="613"/>
      <c r="AZ8" s="622"/>
      <c r="BA8" s="622"/>
      <c r="BB8" s="622"/>
      <c r="BC8" s="127"/>
      <c r="BD8" s="624"/>
      <c r="BE8" s="622"/>
      <c r="BG8" s="181"/>
      <c r="BH8" s="232" t="s">
        <v>49</v>
      </c>
      <c r="BI8" s="232" t="s">
        <v>24</v>
      </c>
      <c r="BJ8" s="232" t="s">
        <v>27</v>
      </c>
      <c r="BK8" s="183"/>
      <c r="BL8" s="613"/>
      <c r="BM8" s="622"/>
      <c r="BN8" s="622"/>
      <c r="BO8" s="622"/>
      <c r="BP8" s="549"/>
      <c r="BQ8" s="549"/>
      <c r="BR8" s="145"/>
      <c r="BS8" s="752"/>
      <c r="BT8" s="752"/>
      <c r="BU8" s="749"/>
      <c r="BV8" s="749"/>
      <c r="BW8" s="749"/>
      <c r="BX8" s="755"/>
      <c r="BY8" s="521"/>
      <c r="BZ8" s="522"/>
      <c r="CA8" s="522"/>
      <c r="CB8" s="522"/>
      <c r="CC8" s="521"/>
      <c r="CD8" s="522"/>
      <c r="CE8" s="522"/>
      <c r="CF8" s="522"/>
      <c r="CG8" s="521"/>
      <c r="CH8" s="522"/>
      <c r="CI8" s="522"/>
      <c r="CJ8" s="522"/>
      <c r="CK8" s="746"/>
      <c r="CL8" s="523"/>
      <c r="CM8" s="517"/>
      <c r="CN8" s="65"/>
      <c r="CO8" s="65"/>
      <c r="CP8" s="65"/>
      <c r="CQ8" s="65"/>
      <c r="CR8" s="65"/>
      <c r="CS8" s="65"/>
      <c r="CT8" s="65"/>
      <c r="CU8" s="65"/>
      <c r="CV8" s="65"/>
      <c r="CW8" s="65"/>
      <c r="CX8" s="65"/>
      <c r="CY8" s="65"/>
      <c r="CZ8" s="65"/>
      <c r="DA8" s="65"/>
      <c r="DB8" s="65"/>
      <c r="DC8" s="746"/>
      <c r="DD8" s="524"/>
    </row>
    <row r="9" spans="2:108" ht="15" customHeight="1">
      <c r="B9" s="225">
        <f>IF('كشف النقاط'!A9&gt;0,'كشف النقاط'!A9," ")</f>
        <v>1</v>
      </c>
      <c r="C9" s="171" t="str">
        <f>IF('كشف النقاط'!B9&gt;0,'كشف النقاط'!B9," ")</f>
        <v>بوخاتم</v>
      </c>
      <c r="D9" s="171" t="str">
        <f>IF('كشف النقاط'!C9&gt;0,'كشف النقاط'!C9," ")</f>
        <v>دنيا</v>
      </c>
      <c r="E9" s="488" t="s">
        <v>536</v>
      </c>
      <c r="F9" s="489">
        <v>33687</v>
      </c>
      <c r="G9" s="7" t="s">
        <v>503</v>
      </c>
      <c r="H9" s="7" t="s">
        <v>503</v>
      </c>
      <c r="I9" s="153">
        <f>IF('مداولات 1'!E:E&gt;='استدراك 1'!E:E,'مداولات 1'!E:E,'استدراك 1'!E:E)</f>
        <v>78</v>
      </c>
      <c r="J9" s="154">
        <f>IF(I9&lt;60,0,6)</f>
        <v>6</v>
      </c>
      <c r="K9" s="154">
        <f>'كشف النقاط'!O9</f>
        <v>1</v>
      </c>
      <c r="L9" s="154">
        <f>'كشف النقاط'!P9</f>
        <v>2017</v>
      </c>
      <c r="M9" s="153">
        <f>IF('مداولات 1'!G:G&gt;='استدراك 1'!G:G,'مداولات 1'!G:G,'استدراك 1'!G:G)</f>
        <v>87</v>
      </c>
      <c r="N9" s="154">
        <f>IF(M9&lt;60,0,6)</f>
        <v>6</v>
      </c>
      <c r="O9" s="253">
        <f>'كشف النقاط'!O62</f>
        <v>1</v>
      </c>
      <c r="P9" s="253">
        <f>'كشف النقاط'!P62</f>
        <v>2017</v>
      </c>
      <c r="Q9" s="494">
        <f>(M9+I9)/12</f>
        <v>13.75</v>
      </c>
      <c r="R9" s="156">
        <f>IF(Q9&lt;10,N9+J9,12)</f>
        <v>12</v>
      </c>
      <c r="S9" s="156" t="s">
        <v>31</v>
      </c>
      <c r="T9" s="156" t="s">
        <v>252</v>
      </c>
      <c r="U9" s="156">
        <v>2017</v>
      </c>
      <c r="V9" s="153">
        <f>IF('مداولات 1'!K:K&gt;='استدراك 1'!K:K,'مداولات 1'!K:K,'استدراك 1'!K:K)</f>
        <v>27</v>
      </c>
      <c r="W9" s="154">
        <f>IF(V9&lt;30,0,3)</f>
        <v>0</v>
      </c>
      <c r="X9" s="253">
        <f>'كشف النقاط'!O116</f>
        <v>1</v>
      </c>
      <c r="Y9" s="253">
        <f>'كشف النقاط'!P116</f>
        <v>2017</v>
      </c>
      <c r="Z9" s="494">
        <f>V9/3</f>
        <v>9</v>
      </c>
      <c r="AA9" s="156">
        <f>W9</f>
        <v>0</v>
      </c>
      <c r="AB9" s="364" t="s">
        <v>333</v>
      </c>
      <c r="AC9" s="157">
        <f>IF('مداولات 1'!O:O&gt;='استدراك 1'!O:O,'مداولات 1'!O:O,'استدراك 1'!O:O)</f>
        <v>50</v>
      </c>
      <c r="AD9" s="154">
        <f>IF(AC9&lt;40,0,4)</f>
        <v>4</v>
      </c>
      <c r="AE9" s="154">
        <f>'كشف النقاط'!O168</f>
        <v>1</v>
      </c>
      <c r="AF9" s="154">
        <f>'كشف النقاط'!P168</f>
        <v>2017</v>
      </c>
      <c r="AG9" s="153">
        <f>IF('مداولات 1'!Q:Q&gt;='استدراك 1'!Q:Q,'مداولات 1'!Q:Q,'استدراك 1'!Q:Q)</f>
        <v>59</v>
      </c>
      <c r="AH9" s="154">
        <f>IF(AG9&lt;40,0,4)</f>
        <v>4</v>
      </c>
      <c r="AI9" s="154">
        <f>'كشف النقاط'!O221</f>
        <v>1</v>
      </c>
      <c r="AJ9" s="154">
        <f>'كشف النقاط'!P221</f>
        <v>2017</v>
      </c>
      <c r="AK9" s="153">
        <f>(AG9+AC9)/8</f>
        <v>13.625</v>
      </c>
      <c r="AL9" s="158">
        <f>IF(AK9&lt;10,AH9+AD9,8)</f>
        <v>8</v>
      </c>
      <c r="AM9" s="156" t="s">
        <v>31</v>
      </c>
      <c r="AN9" s="158" t="s">
        <v>252</v>
      </c>
      <c r="AO9" s="156">
        <v>2017</v>
      </c>
      <c r="AP9" s="153">
        <f>IF('مداولات 1'!U:U&gt;='استدراك 1'!U:U,'مداولات 1'!U:U,'استدراك 1'!U:U)</f>
        <v>36.75</v>
      </c>
      <c r="AQ9" s="159">
        <f>IF(AP9&lt;30,0,3)</f>
        <v>3</v>
      </c>
      <c r="AR9" s="159">
        <f>'كشف النقاط'!O275</f>
        <v>1</v>
      </c>
      <c r="AS9" s="159">
        <f>'كشف النقاط'!P275</f>
        <v>2017</v>
      </c>
      <c r="AT9" s="153">
        <f>IF('مداولات 1'!W:W&gt;='استدراك 1'!W:W,'مداولات 1'!W:W,'استدراك 1'!W:W)</f>
        <v>26</v>
      </c>
      <c r="AU9" s="159">
        <f>IF(AT9&lt;40,0,4)</f>
        <v>0</v>
      </c>
      <c r="AV9" s="159">
        <f>'كشف النقاط'!O329</f>
        <v>1</v>
      </c>
      <c r="AW9" s="159">
        <f>'كشف النقاط'!P329</f>
        <v>2017</v>
      </c>
      <c r="AX9" s="153">
        <f>(AT9+AP9)/7</f>
        <v>8.964285714285714</v>
      </c>
      <c r="AY9" s="158">
        <f>IF(AX9&lt;10,AU9+AQ9,7)</f>
        <v>3</v>
      </c>
      <c r="AZ9" s="156" t="s">
        <v>31</v>
      </c>
      <c r="BA9" s="158" t="s">
        <v>333</v>
      </c>
      <c r="BB9" s="156">
        <v>2017</v>
      </c>
      <c r="BC9" s="153">
        <f>(AT9+AP9+AG9+AC9+V9+M9+I9)/30</f>
        <v>12.125</v>
      </c>
      <c r="BD9" s="160">
        <f>IF(BC9&lt;10,AY9+AL9+AA9+R9,30)</f>
        <v>30</v>
      </c>
      <c r="BE9" s="156" t="s">
        <v>31</v>
      </c>
      <c r="BG9" s="225" t="str">
        <f>IF('كشف النقاط'!AE9&gt;0,'كشف النقاط'!AE9," ")</f>
        <v> </v>
      </c>
      <c r="BH9" s="64">
        <f>IF('مداولات 2'!E:E&gt;='استدراك 2'!E:E,'مداولات 2'!E:E,'استدراك 2'!E:E)</f>
        <v>480</v>
      </c>
      <c r="BI9" s="533">
        <f>BH9/30</f>
        <v>16</v>
      </c>
      <c r="BJ9" s="65">
        <f>IF(BH9&lt;10,0,30)</f>
        <v>30</v>
      </c>
      <c r="BK9" s="533">
        <f>BI9</f>
        <v>16</v>
      </c>
      <c r="BL9" s="66">
        <f>BJ9</f>
        <v>30</v>
      </c>
      <c r="BM9" s="66" t="str">
        <f>'كشف النقاط'!O448</f>
        <v>د1</v>
      </c>
      <c r="BN9" s="66" t="s">
        <v>369</v>
      </c>
      <c r="BO9" s="66">
        <f>'كشف النقاط'!P448</f>
        <v>2017</v>
      </c>
      <c r="BP9" s="550"/>
      <c r="BQ9" s="66" t="s">
        <v>449</v>
      </c>
      <c r="BR9" s="551" t="s">
        <v>450</v>
      </c>
      <c r="BS9" s="7" t="s">
        <v>535</v>
      </c>
      <c r="BT9" s="7" t="s">
        <v>450</v>
      </c>
      <c r="BU9" s="488" t="s">
        <v>536</v>
      </c>
      <c r="BV9" s="489">
        <v>33687</v>
      </c>
      <c r="BW9" s="7" t="s">
        <v>503</v>
      </c>
      <c r="BX9" s="7" t="s">
        <v>503</v>
      </c>
      <c r="BY9" s="525">
        <v>9.632352941176471</v>
      </c>
      <c r="BZ9" s="526">
        <v>11</v>
      </c>
      <c r="CA9" s="526" t="s">
        <v>333</v>
      </c>
      <c r="CB9" s="254">
        <v>2016</v>
      </c>
      <c r="CC9" s="527">
        <v>12.458333333333334</v>
      </c>
      <c r="CD9" s="528">
        <v>9</v>
      </c>
      <c r="CE9" s="528" t="s">
        <v>252</v>
      </c>
      <c r="CF9" s="254">
        <v>2016</v>
      </c>
      <c r="CG9" s="529">
        <v>15.375</v>
      </c>
      <c r="CH9" s="528">
        <v>4</v>
      </c>
      <c r="CI9" s="528" t="s">
        <v>255</v>
      </c>
      <c r="CJ9" s="254">
        <v>2016</v>
      </c>
      <c r="CK9" s="530">
        <v>11.245833333333334</v>
      </c>
      <c r="CL9" s="531" t="s">
        <v>31</v>
      </c>
      <c r="CM9" s="532">
        <v>10.352941176470589</v>
      </c>
      <c r="CN9" s="500">
        <v>17</v>
      </c>
      <c r="CO9" s="500" t="s">
        <v>249</v>
      </c>
      <c r="CP9" s="254">
        <v>2016</v>
      </c>
      <c r="CQ9" s="533">
        <v>11.25</v>
      </c>
      <c r="CR9" s="500">
        <v>6</v>
      </c>
      <c r="CS9" s="500" t="s">
        <v>249</v>
      </c>
      <c r="CT9" s="254">
        <v>2016</v>
      </c>
      <c r="CU9" s="533">
        <v>15.25</v>
      </c>
      <c r="CV9" s="500">
        <v>4</v>
      </c>
      <c r="CW9" s="500" t="s">
        <v>255</v>
      </c>
      <c r="CX9" s="254">
        <v>2016</v>
      </c>
      <c r="CY9" s="533">
        <v>9.5</v>
      </c>
      <c r="CZ9" s="500">
        <v>0</v>
      </c>
      <c r="DA9" s="500" t="s">
        <v>333</v>
      </c>
      <c r="DB9" s="254">
        <v>2016</v>
      </c>
      <c r="DC9" s="534">
        <v>11.1</v>
      </c>
      <c r="DD9" s="535" t="s">
        <v>31</v>
      </c>
    </row>
    <row r="10" spans="2:108" ht="15" customHeight="1">
      <c r="B10" s="225">
        <f>IF('كشف النقاط'!A10&gt;0,'كشف النقاط'!A10," ")</f>
        <v>2</v>
      </c>
      <c r="C10" s="171" t="str">
        <f>IF('كشف النقاط'!B10&gt;0,'كشف النقاط'!B10," ")</f>
        <v>بوسالم</v>
      </c>
      <c r="D10" s="171" t="str">
        <f>IF('كشف النقاط'!C10&gt;0,'كشف النقاط'!C10," ")</f>
        <v>إكرام</v>
      </c>
      <c r="E10" s="488" t="s">
        <v>518</v>
      </c>
      <c r="F10" s="489">
        <v>33700</v>
      </c>
      <c r="G10" s="7" t="s">
        <v>503</v>
      </c>
      <c r="H10" s="7" t="s">
        <v>503</v>
      </c>
      <c r="I10" s="153">
        <f>IF('مداولات 1'!E:E&gt;='استدراك 1'!E:E,'مداولات 1'!E:E,'استدراك 1'!E:E)</f>
        <v>63.75</v>
      </c>
      <c r="J10" s="154">
        <f aca="true" t="shared" si="0" ref="J10:J31">IF(I10&lt;60,0,6)</f>
        <v>6</v>
      </c>
      <c r="K10" s="154">
        <f>'كشف النقاط'!O10</f>
        <v>1</v>
      </c>
      <c r="L10" s="154">
        <f>'كشف النقاط'!P10</f>
        <v>2017</v>
      </c>
      <c r="M10" s="153">
        <f>IF('مداولات 1'!G:G&gt;='استدراك 1'!G:G,'مداولات 1'!G:G,'استدراك 1'!G:G)</f>
        <v>94.5</v>
      </c>
      <c r="N10" s="154">
        <f aca="true" t="shared" si="1" ref="N10:N31">IF(M10&lt;60,0,6)</f>
        <v>6</v>
      </c>
      <c r="O10" s="253">
        <f>'كشف النقاط'!O63</f>
        <v>1</v>
      </c>
      <c r="P10" s="253">
        <f>'كشف النقاط'!P63</f>
        <v>2017</v>
      </c>
      <c r="Q10" s="494">
        <f aca="true" t="shared" si="2" ref="Q10:Q31">(M10+I10)/12</f>
        <v>13.1875</v>
      </c>
      <c r="R10" s="156">
        <f aca="true" t="shared" si="3" ref="R10:R31">IF(Q10&lt;10,N10+J10,12)</f>
        <v>12</v>
      </c>
      <c r="S10" s="156" t="s">
        <v>31</v>
      </c>
      <c r="T10" s="156" t="s">
        <v>252</v>
      </c>
      <c r="U10" s="156">
        <v>2017</v>
      </c>
      <c r="V10" s="153">
        <f>IF('مداولات 1'!K:K&gt;='استدراك 1'!K:K,'مداولات 1'!K:K,'استدراك 1'!K:K)</f>
        <v>21</v>
      </c>
      <c r="W10" s="154">
        <f aca="true" t="shared" si="4" ref="W10:W31">IF(V10&lt;30,0,3)</f>
        <v>0</v>
      </c>
      <c r="X10" s="253">
        <f>'كشف النقاط'!O117</f>
        <v>1</v>
      </c>
      <c r="Y10" s="253">
        <f>'كشف النقاط'!P117</f>
        <v>2017</v>
      </c>
      <c r="Z10" s="494">
        <f aca="true" t="shared" si="5" ref="Z10:Z31">V10/3</f>
        <v>7</v>
      </c>
      <c r="AA10" s="156">
        <f aca="true" t="shared" si="6" ref="AA10:AA31">W10</f>
        <v>0</v>
      </c>
      <c r="AB10" s="364" t="s">
        <v>333</v>
      </c>
      <c r="AC10" s="157">
        <f>IF('مداولات 1'!O:O&gt;='استدراك 1'!O:O,'مداولات 1'!O:O,'استدراك 1'!O:O)</f>
        <v>56</v>
      </c>
      <c r="AD10" s="154">
        <f aca="true" t="shared" si="7" ref="AD10:AD31">IF(AC10&lt;40,0,4)</f>
        <v>4</v>
      </c>
      <c r="AE10" s="154">
        <f>'كشف النقاط'!O169</f>
        <v>1</v>
      </c>
      <c r="AF10" s="154">
        <f>'كشف النقاط'!P169</f>
        <v>2017</v>
      </c>
      <c r="AG10" s="153">
        <f>IF('مداولات 1'!Q:Q&gt;='استدراك 1'!Q:Q,'مداولات 1'!Q:Q,'استدراك 1'!Q:Q)</f>
        <v>58</v>
      </c>
      <c r="AH10" s="154">
        <f aca="true" t="shared" si="8" ref="AH10:AH31">IF(AG10&lt;40,0,4)</f>
        <v>4</v>
      </c>
      <c r="AI10" s="154">
        <f>'كشف النقاط'!O222</f>
        <v>1</v>
      </c>
      <c r="AJ10" s="154">
        <f>'كشف النقاط'!P222</f>
        <v>2017</v>
      </c>
      <c r="AK10" s="153">
        <f aca="true" t="shared" si="9" ref="AK10:AK31">(AG10+AC10)/8</f>
        <v>14.25</v>
      </c>
      <c r="AL10" s="158">
        <f aca="true" t="shared" si="10" ref="AL10:AL31">IF(AK10&lt;10,AH10+AD10,8)</f>
        <v>8</v>
      </c>
      <c r="AM10" s="156" t="s">
        <v>31</v>
      </c>
      <c r="AN10" s="158" t="s">
        <v>255</v>
      </c>
      <c r="AO10" s="156">
        <v>2017</v>
      </c>
      <c r="AP10" s="153">
        <f>IF('مداولات 1'!U:U&gt;='استدراك 1'!U:U,'مداولات 1'!U:U,'استدراك 1'!U:U)</f>
        <v>46.5</v>
      </c>
      <c r="AQ10" s="159">
        <f aca="true" t="shared" si="11" ref="AQ10:AQ31">IF(AP10&lt;30,0,3)</f>
        <v>3</v>
      </c>
      <c r="AR10" s="159">
        <f>'كشف النقاط'!O276</f>
        <v>1</v>
      </c>
      <c r="AS10" s="159">
        <f>'كشف النقاط'!P276</f>
        <v>2017</v>
      </c>
      <c r="AT10" s="153">
        <f>IF('مداولات 1'!W:W&gt;='استدراك 1'!W:W,'مداولات 1'!W:W,'استدراك 1'!W:W)</f>
        <v>44</v>
      </c>
      <c r="AU10" s="159">
        <f aca="true" t="shared" si="12" ref="AU10:AU31">IF(AT10&lt;40,0,4)</f>
        <v>4</v>
      </c>
      <c r="AV10" s="159">
        <f>'كشف النقاط'!O330</f>
        <v>1</v>
      </c>
      <c r="AW10" s="159">
        <f>'كشف النقاط'!P330</f>
        <v>2017</v>
      </c>
      <c r="AX10" s="153">
        <f aca="true" t="shared" si="13" ref="AX10:AX31">(AT10+AP10)/7</f>
        <v>12.928571428571429</v>
      </c>
      <c r="AY10" s="158">
        <f aca="true" t="shared" si="14" ref="AY10:AY31">IF(AX10&lt;10,AU10+AQ10,7)</f>
        <v>7</v>
      </c>
      <c r="AZ10" s="156" t="s">
        <v>31</v>
      </c>
      <c r="BA10" s="158" t="s">
        <v>252</v>
      </c>
      <c r="BB10" s="156">
        <v>2017</v>
      </c>
      <c r="BC10" s="153">
        <f aca="true" t="shared" si="15" ref="BC10:BC31">(AT10+AP10+AG10+AC10+V10+M10+I10)/30</f>
        <v>12.791666666666666</v>
      </c>
      <c r="BD10" s="160">
        <f aca="true" t="shared" si="16" ref="BD10:BD31">IF(BC10&lt;10,AY10+AL10+AA10+R10,30)</f>
        <v>30</v>
      </c>
      <c r="BE10" s="156" t="s">
        <v>31</v>
      </c>
      <c r="BG10" s="225" t="str">
        <f>IF('كشف النقاط'!AE10&gt;0,'كشف النقاط'!AE10," ")</f>
        <v> </v>
      </c>
      <c r="BH10" s="64">
        <f>IF('مداولات 2'!E:E&gt;='استدراك 2'!E:E,'مداولات 2'!E:E,'استدراك 2'!E:E)</f>
        <v>480</v>
      </c>
      <c r="BI10" s="533">
        <f aca="true" t="shared" si="17" ref="BI10:BI31">BH10/30</f>
        <v>16</v>
      </c>
      <c r="BJ10" s="65">
        <f aca="true" t="shared" si="18" ref="BJ10:BJ31">IF(BH10&lt;10,0,30)</f>
        <v>30</v>
      </c>
      <c r="BK10" s="533">
        <f aca="true" t="shared" si="19" ref="BK10:BK31">BI10</f>
        <v>16</v>
      </c>
      <c r="BL10" s="66">
        <f aca="true" t="shared" si="20" ref="BL10:BL31">BJ10</f>
        <v>30</v>
      </c>
      <c r="BM10" s="66" t="str">
        <f>'كشف النقاط'!O449</f>
        <v>د1</v>
      </c>
      <c r="BN10" s="66" t="s">
        <v>369</v>
      </c>
      <c r="BO10" s="66">
        <f>'كشف النقاط'!P449</f>
        <v>2017</v>
      </c>
      <c r="BP10" s="550"/>
      <c r="BQ10" s="66" t="s">
        <v>451</v>
      </c>
      <c r="BR10" s="95" t="s">
        <v>452</v>
      </c>
      <c r="BS10" s="7" t="s">
        <v>451</v>
      </c>
      <c r="BT10" s="7" t="s">
        <v>475</v>
      </c>
      <c r="BU10" s="488" t="s">
        <v>504</v>
      </c>
      <c r="BV10" s="489">
        <v>34033</v>
      </c>
      <c r="BW10" s="7" t="s">
        <v>503</v>
      </c>
      <c r="BX10" s="7" t="s">
        <v>503</v>
      </c>
      <c r="BY10" s="538">
        <v>16.044117647058822</v>
      </c>
      <c r="BZ10" s="501">
        <v>17</v>
      </c>
      <c r="CA10" s="501" t="s">
        <v>369</v>
      </c>
      <c r="CB10" s="254">
        <v>2016</v>
      </c>
      <c r="CC10" s="538">
        <v>15.708333333333334</v>
      </c>
      <c r="CD10" s="501">
        <v>9</v>
      </c>
      <c r="CE10" s="501" t="s">
        <v>255</v>
      </c>
      <c r="CF10" s="254">
        <v>2016</v>
      </c>
      <c r="CG10" s="539">
        <v>15.5625</v>
      </c>
      <c r="CH10" s="501">
        <v>4</v>
      </c>
      <c r="CI10" s="501" t="s">
        <v>255</v>
      </c>
      <c r="CJ10" s="254">
        <v>2016</v>
      </c>
      <c r="CK10" s="536">
        <v>15.879166666666666</v>
      </c>
      <c r="CL10" s="537" t="s">
        <v>31</v>
      </c>
      <c r="CM10" s="540">
        <v>13.352941176470589</v>
      </c>
      <c r="CN10" s="501">
        <v>17</v>
      </c>
      <c r="CO10" s="501" t="s">
        <v>252</v>
      </c>
      <c r="CP10" s="254">
        <v>2016</v>
      </c>
      <c r="CQ10" s="539">
        <v>15.8125</v>
      </c>
      <c r="CR10" s="501">
        <v>6</v>
      </c>
      <c r="CS10" s="501" t="s">
        <v>255</v>
      </c>
      <c r="CT10" s="254">
        <v>2016</v>
      </c>
      <c r="CU10" s="539">
        <v>16.75</v>
      </c>
      <c r="CV10" s="501">
        <v>4</v>
      </c>
      <c r="CW10" s="501" t="s">
        <v>369</v>
      </c>
      <c r="CX10" s="254">
        <v>2016</v>
      </c>
      <c r="CY10" s="539">
        <v>14</v>
      </c>
      <c r="CZ10" s="501">
        <v>3</v>
      </c>
      <c r="DA10" s="501" t="s">
        <v>255</v>
      </c>
      <c r="DB10" s="254">
        <v>2016</v>
      </c>
      <c r="DC10" s="537">
        <v>14.3625</v>
      </c>
      <c r="DD10" s="535" t="s">
        <v>31</v>
      </c>
    </row>
    <row r="11" spans="2:108" ht="15" customHeight="1">
      <c r="B11" s="225">
        <f>IF('كشف النقاط'!A11&gt;0,'كشف النقاط'!A11," ")</f>
        <v>3</v>
      </c>
      <c r="C11" s="171" t="str">
        <f>IF('كشف النقاط'!B11&gt;0,'كشف النقاط'!B11," ")</f>
        <v>محرز</v>
      </c>
      <c r="D11" s="171" t="str">
        <f>IF('كشف النقاط'!C11&gt;0,'كشف النقاط'!C11," ")</f>
        <v>نوال</v>
      </c>
      <c r="E11" s="488" t="s">
        <v>505</v>
      </c>
      <c r="F11" s="489">
        <v>33832</v>
      </c>
      <c r="G11" s="7" t="s">
        <v>503</v>
      </c>
      <c r="H11" s="7" t="s">
        <v>503</v>
      </c>
      <c r="I11" s="153">
        <f>IF('مداولات 1'!E:E&gt;='استدراك 1'!E:E,'مداولات 1'!E:E,'استدراك 1'!E:E)</f>
        <v>61.5</v>
      </c>
      <c r="J11" s="154">
        <f t="shared" si="0"/>
        <v>6</v>
      </c>
      <c r="K11" s="154">
        <f>'كشف النقاط'!O11</f>
        <v>1</v>
      </c>
      <c r="L11" s="154">
        <f>'كشف النقاط'!P11</f>
        <v>2017</v>
      </c>
      <c r="M11" s="153">
        <f>IF('مداولات 1'!G:G&gt;='استدراك 1'!G:G,'مداولات 1'!G:G,'استدراك 1'!G:G)</f>
        <v>92.25</v>
      </c>
      <c r="N11" s="154">
        <f t="shared" si="1"/>
        <v>6</v>
      </c>
      <c r="O11" s="253">
        <f>'كشف النقاط'!O64</f>
        <v>1</v>
      </c>
      <c r="P11" s="253">
        <f>'كشف النقاط'!P64</f>
        <v>2017</v>
      </c>
      <c r="Q11" s="494">
        <f t="shared" si="2"/>
        <v>12.8125</v>
      </c>
      <c r="R11" s="156">
        <f t="shared" si="3"/>
        <v>12</v>
      </c>
      <c r="S11" s="156" t="s">
        <v>31</v>
      </c>
      <c r="T11" s="156" t="s">
        <v>252</v>
      </c>
      <c r="U11" s="156">
        <v>2017</v>
      </c>
      <c r="V11" s="153">
        <f>IF('مداولات 1'!K:K&gt;='استدراك 1'!K:K,'مداولات 1'!K:K,'استدراك 1'!K:K)</f>
        <v>21</v>
      </c>
      <c r="W11" s="154">
        <f t="shared" si="4"/>
        <v>0</v>
      </c>
      <c r="X11" s="253">
        <f>'كشف النقاط'!O118</f>
        <v>1</v>
      </c>
      <c r="Y11" s="253">
        <f>'كشف النقاط'!P118</f>
        <v>2017</v>
      </c>
      <c r="Z11" s="494">
        <f t="shared" si="5"/>
        <v>7</v>
      </c>
      <c r="AA11" s="156">
        <f t="shared" si="6"/>
        <v>0</v>
      </c>
      <c r="AB11" s="364" t="s">
        <v>333</v>
      </c>
      <c r="AC11" s="157">
        <f>IF('مداولات 1'!O:O&gt;='استدراك 1'!O:O,'مداولات 1'!O:O,'استدراك 1'!O:O)</f>
        <v>50</v>
      </c>
      <c r="AD11" s="154">
        <f t="shared" si="7"/>
        <v>4</v>
      </c>
      <c r="AE11" s="154">
        <f>'كشف النقاط'!O170</f>
        <v>1</v>
      </c>
      <c r="AF11" s="154">
        <f>'كشف النقاط'!P170</f>
        <v>2017</v>
      </c>
      <c r="AG11" s="153">
        <f>IF('مداولات 1'!Q:Q&gt;='استدراك 1'!Q:Q,'مداولات 1'!Q:Q,'استدراك 1'!Q:Q)</f>
        <v>44</v>
      </c>
      <c r="AH11" s="154">
        <f t="shared" si="8"/>
        <v>4</v>
      </c>
      <c r="AI11" s="154">
        <f>'كشف النقاط'!O223</f>
        <v>1</v>
      </c>
      <c r="AJ11" s="154">
        <f>'كشف النقاط'!P223</f>
        <v>2017</v>
      </c>
      <c r="AK11" s="153">
        <f t="shared" si="9"/>
        <v>11.75</v>
      </c>
      <c r="AL11" s="158">
        <f t="shared" si="10"/>
        <v>8</v>
      </c>
      <c r="AM11" s="156" t="s">
        <v>31</v>
      </c>
      <c r="AN11" s="158" t="s">
        <v>249</v>
      </c>
      <c r="AO11" s="156">
        <v>2017</v>
      </c>
      <c r="AP11" s="153">
        <f>IF('مداولات 1'!U:U&gt;='استدراك 1'!U:U,'مداولات 1'!U:U,'استدراك 1'!U:U)</f>
        <v>40.125</v>
      </c>
      <c r="AQ11" s="159">
        <f t="shared" si="11"/>
        <v>3</v>
      </c>
      <c r="AR11" s="159">
        <f>'كشف النقاط'!O277</f>
        <v>1</v>
      </c>
      <c r="AS11" s="159">
        <f>'كشف النقاط'!P277</f>
        <v>2017</v>
      </c>
      <c r="AT11" s="153">
        <f>IF('مداولات 1'!W:W&gt;='استدراك 1'!W:W,'مداولات 1'!W:W,'استدراك 1'!W:W)</f>
        <v>40.5</v>
      </c>
      <c r="AU11" s="159">
        <f t="shared" si="12"/>
        <v>4</v>
      </c>
      <c r="AV11" s="159">
        <f>'كشف النقاط'!O331</f>
        <v>1</v>
      </c>
      <c r="AW11" s="159">
        <f>'كشف النقاط'!P331</f>
        <v>2017</v>
      </c>
      <c r="AX11" s="153">
        <f t="shared" si="13"/>
        <v>11.517857142857142</v>
      </c>
      <c r="AY11" s="158">
        <f t="shared" si="14"/>
        <v>7</v>
      </c>
      <c r="AZ11" s="156" t="s">
        <v>31</v>
      </c>
      <c r="BA11" s="158" t="s">
        <v>249</v>
      </c>
      <c r="BB11" s="156">
        <v>2017</v>
      </c>
      <c r="BC11" s="153">
        <f t="shared" si="15"/>
        <v>11.645833333333334</v>
      </c>
      <c r="BD11" s="160">
        <f t="shared" si="16"/>
        <v>30</v>
      </c>
      <c r="BE11" s="156" t="s">
        <v>31</v>
      </c>
      <c r="BG11" s="225" t="str">
        <f>IF('كشف النقاط'!AE11&gt;0,'كشف النقاط'!AE11," ")</f>
        <v> </v>
      </c>
      <c r="BH11" s="64">
        <f>IF('مداولات 2'!E:E&gt;='استدراك 2'!E:E,'مداولات 2'!E:E,'استدراك 2'!E:E)</f>
        <v>480</v>
      </c>
      <c r="BI11" s="533">
        <f t="shared" si="17"/>
        <v>16</v>
      </c>
      <c r="BJ11" s="65">
        <f t="shared" si="18"/>
        <v>30</v>
      </c>
      <c r="BK11" s="533">
        <f t="shared" si="19"/>
        <v>16</v>
      </c>
      <c r="BL11" s="66">
        <f t="shared" si="20"/>
        <v>30</v>
      </c>
      <c r="BM11" s="66" t="str">
        <f>'كشف النقاط'!O450</f>
        <v>د1</v>
      </c>
      <c r="BN11" s="66" t="s">
        <v>369</v>
      </c>
      <c r="BO11" s="66">
        <f>'كشف النقاط'!P450</f>
        <v>2017</v>
      </c>
      <c r="BP11" s="550"/>
      <c r="BQ11" s="66" t="s">
        <v>453</v>
      </c>
      <c r="BR11" s="95" t="s">
        <v>454</v>
      </c>
      <c r="BS11" s="7" t="s">
        <v>453</v>
      </c>
      <c r="BT11" s="7" t="s">
        <v>454</v>
      </c>
      <c r="BU11" s="488" t="s">
        <v>505</v>
      </c>
      <c r="BV11" s="489">
        <v>33832</v>
      </c>
      <c r="BW11" s="7" t="s">
        <v>503</v>
      </c>
      <c r="BX11" s="7" t="s">
        <v>503</v>
      </c>
      <c r="BY11" s="538">
        <v>11.360294117647058</v>
      </c>
      <c r="BZ11" s="501">
        <v>17</v>
      </c>
      <c r="CA11" s="501" t="s">
        <v>249</v>
      </c>
      <c r="CB11" s="254">
        <v>2016</v>
      </c>
      <c r="CC11" s="538">
        <v>12.333333333333334</v>
      </c>
      <c r="CD11" s="501">
        <v>9</v>
      </c>
      <c r="CE11" s="501" t="s">
        <v>252</v>
      </c>
      <c r="CF11" s="254">
        <v>2016</v>
      </c>
      <c r="CG11" s="539">
        <v>14.125</v>
      </c>
      <c r="CH11" s="501">
        <v>4</v>
      </c>
      <c r="CI11" s="501" t="s">
        <v>255</v>
      </c>
      <c r="CJ11" s="254">
        <v>2016</v>
      </c>
      <c r="CK11" s="536">
        <v>12.020833333333334</v>
      </c>
      <c r="CL11" s="537" t="s">
        <v>31</v>
      </c>
      <c r="CM11" s="532">
        <v>12.352941176470589</v>
      </c>
      <c r="CN11" s="500">
        <v>17</v>
      </c>
      <c r="CO11" s="500" t="s">
        <v>252</v>
      </c>
      <c r="CP11" s="254">
        <v>2016</v>
      </c>
      <c r="CQ11" s="533">
        <v>14.5</v>
      </c>
      <c r="CR11" s="500">
        <v>6</v>
      </c>
      <c r="CS11" s="500" t="s">
        <v>255</v>
      </c>
      <c r="CT11" s="254">
        <v>2016</v>
      </c>
      <c r="CU11" s="533">
        <v>14.5</v>
      </c>
      <c r="CV11" s="500">
        <v>4</v>
      </c>
      <c r="CW11" s="500" t="s">
        <v>255</v>
      </c>
      <c r="CX11" s="254">
        <v>2016</v>
      </c>
      <c r="CY11" s="533">
        <v>10</v>
      </c>
      <c r="CZ11" s="500">
        <v>3</v>
      </c>
      <c r="DA11" s="500" t="s">
        <v>249</v>
      </c>
      <c r="DB11" s="254">
        <v>2016</v>
      </c>
      <c r="DC11" s="534">
        <v>12.833333333333334</v>
      </c>
      <c r="DD11" s="535" t="s">
        <v>31</v>
      </c>
    </row>
    <row r="12" spans="2:108" ht="15" customHeight="1">
      <c r="B12" s="225">
        <f>IF('كشف النقاط'!A12&gt;0,'كشف النقاط'!A12," ")</f>
        <v>4</v>
      </c>
      <c r="C12" s="171" t="str">
        <f>IF('كشف النقاط'!B12&gt;0,'كشف النقاط'!B12," ")</f>
        <v>بوشعالة</v>
      </c>
      <c r="D12" s="171" t="str">
        <f>IF('كشف النقاط'!C12&gt;0,'كشف النقاط'!C12," ")</f>
        <v>أمال</v>
      </c>
      <c r="E12" s="488" t="s">
        <v>506</v>
      </c>
      <c r="F12" s="489">
        <v>34274</v>
      </c>
      <c r="G12" s="7" t="s">
        <v>503</v>
      </c>
      <c r="H12" s="7" t="s">
        <v>503</v>
      </c>
      <c r="I12" s="153">
        <f>IF('مداولات 1'!E:E&gt;='استدراك 1'!E:E,'مداولات 1'!E:E,'استدراك 1'!E:E)</f>
        <v>58.5</v>
      </c>
      <c r="J12" s="154">
        <f t="shared" si="0"/>
        <v>0</v>
      </c>
      <c r="K12" s="154">
        <f>'كشف النقاط'!O12</f>
        <v>1</v>
      </c>
      <c r="L12" s="154">
        <f>'كشف النقاط'!P12</f>
        <v>2017</v>
      </c>
      <c r="M12" s="153">
        <f>IF('مداولات 1'!G:G&gt;='استدراك 1'!G:G,'مداولات 1'!G:G,'استدراك 1'!G:G)</f>
        <v>89.25</v>
      </c>
      <c r="N12" s="154">
        <f t="shared" si="1"/>
        <v>6</v>
      </c>
      <c r="O12" s="253">
        <f>'كشف النقاط'!O65</f>
        <v>1</v>
      </c>
      <c r="P12" s="253">
        <f>'كشف النقاط'!P65</f>
        <v>2017</v>
      </c>
      <c r="Q12" s="494">
        <f t="shared" si="2"/>
        <v>12.3125</v>
      </c>
      <c r="R12" s="156">
        <f t="shared" si="3"/>
        <v>12</v>
      </c>
      <c r="S12" s="156" t="s">
        <v>31</v>
      </c>
      <c r="T12" s="156" t="s">
        <v>252</v>
      </c>
      <c r="U12" s="156">
        <v>2017</v>
      </c>
      <c r="V12" s="153">
        <f>IF('مداولات 1'!K:K&gt;='استدراك 1'!K:K,'مداولات 1'!K:K,'استدراك 1'!K:K)</f>
        <v>25.5</v>
      </c>
      <c r="W12" s="154">
        <f t="shared" si="4"/>
        <v>0</v>
      </c>
      <c r="X12" s="253">
        <f>'كشف النقاط'!O119</f>
        <v>1</v>
      </c>
      <c r="Y12" s="253">
        <f>'كشف النقاط'!P119</f>
        <v>2017</v>
      </c>
      <c r="Z12" s="494">
        <f t="shared" si="5"/>
        <v>8.5</v>
      </c>
      <c r="AA12" s="156">
        <f t="shared" si="6"/>
        <v>0</v>
      </c>
      <c r="AB12" s="364" t="s">
        <v>333</v>
      </c>
      <c r="AC12" s="157">
        <f>IF('مداولات 1'!O:O&gt;='استدراك 1'!O:O,'مداولات 1'!O:O,'استدراك 1'!O:O)</f>
        <v>52</v>
      </c>
      <c r="AD12" s="154">
        <f t="shared" si="7"/>
        <v>4</v>
      </c>
      <c r="AE12" s="154">
        <f>'كشف النقاط'!O171</f>
        <v>1</v>
      </c>
      <c r="AF12" s="154">
        <f>'كشف النقاط'!P171</f>
        <v>2017</v>
      </c>
      <c r="AG12" s="153">
        <f>IF('مداولات 1'!Q:Q&gt;='استدراك 1'!Q:Q,'مداولات 1'!Q:Q,'استدراك 1'!Q:Q)</f>
        <v>48</v>
      </c>
      <c r="AH12" s="154">
        <f t="shared" si="8"/>
        <v>4</v>
      </c>
      <c r="AI12" s="154">
        <f>'كشف النقاط'!O224</f>
        <v>1</v>
      </c>
      <c r="AJ12" s="154">
        <f>'كشف النقاط'!P224</f>
        <v>2017</v>
      </c>
      <c r="AK12" s="153">
        <f t="shared" si="9"/>
        <v>12.5</v>
      </c>
      <c r="AL12" s="158">
        <f t="shared" si="10"/>
        <v>8</v>
      </c>
      <c r="AM12" s="156" t="s">
        <v>31</v>
      </c>
      <c r="AN12" s="158" t="s">
        <v>252</v>
      </c>
      <c r="AO12" s="156">
        <v>2017</v>
      </c>
      <c r="AP12" s="153">
        <f>IF('مداولات 1'!U:U&gt;='استدراك 1'!U:U,'مداولات 1'!U:U,'استدراك 1'!U:U)</f>
        <v>39</v>
      </c>
      <c r="AQ12" s="159">
        <f t="shared" si="11"/>
        <v>3</v>
      </c>
      <c r="AR12" s="159">
        <f>'كشف النقاط'!O278</f>
        <v>1</v>
      </c>
      <c r="AS12" s="159">
        <f>'كشف النقاط'!P278</f>
        <v>2017</v>
      </c>
      <c r="AT12" s="153">
        <f>IF('مداولات 1'!W:W&gt;='استدراك 1'!W:W,'مداولات 1'!W:W,'استدراك 1'!W:W)</f>
        <v>28</v>
      </c>
      <c r="AU12" s="159">
        <f t="shared" si="12"/>
        <v>0</v>
      </c>
      <c r="AV12" s="159">
        <f>'كشف النقاط'!O332</f>
        <v>1</v>
      </c>
      <c r="AW12" s="159">
        <f>'كشف النقاط'!P332</f>
        <v>2017</v>
      </c>
      <c r="AX12" s="153">
        <f t="shared" si="13"/>
        <v>9.571428571428571</v>
      </c>
      <c r="AY12" s="158">
        <f t="shared" si="14"/>
        <v>3</v>
      </c>
      <c r="AZ12" s="156" t="s">
        <v>31</v>
      </c>
      <c r="BA12" s="158" t="s">
        <v>333</v>
      </c>
      <c r="BB12" s="156">
        <v>2017</v>
      </c>
      <c r="BC12" s="153">
        <f t="shared" si="15"/>
        <v>11.341666666666667</v>
      </c>
      <c r="BD12" s="160">
        <f t="shared" si="16"/>
        <v>30</v>
      </c>
      <c r="BE12" s="156" t="s">
        <v>31</v>
      </c>
      <c r="BG12" s="225" t="str">
        <f>IF('كشف النقاط'!AE12&gt;0,'كشف النقاط'!AE12," ")</f>
        <v> </v>
      </c>
      <c r="BH12" s="64">
        <f>IF('مداولات 2'!E:E&gt;='استدراك 2'!E:E,'مداولات 2'!E:E,'استدراك 2'!E:E)</f>
        <v>480</v>
      </c>
      <c r="BI12" s="533">
        <f t="shared" si="17"/>
        <v>16</v>
      </c>
      <c r="BJ12" s="65">
        <f t="shared" si="18"/>
        <v>30</v>
      </c>
      <c r="BK12" s="533">
        <f t="shared" si="19"/>
        <v>16</v>
      </c>
      <c r="BL12" s="66">
        <f t="shared" si="20"/>
        <v>30</v>
      </c>
      <c r="BM12" s="66" t="str">
        <f>'كشف النقاط'!O451</f>
        <v>د1</v>
      </c>
      <c r="BN12" s="66" t="s">
        <v>369</v>
      </c>
      <c r="BO12" s="66">
        <f>'كشف النقاط'!P451</f>
        <v>2017</v>
      </c>
      <c r="BP12" s="550"/>
      <c r="BQ12" s="66" t="s">
        <v>455</v>
      </c>
      <c r="BR12" s="95" t="s">
        <v>169</v>
      </c>
      <c r="BS12" s="7" t="s">
        <v>455</v>
      </c>
      <c r="BT12" s="7" t="s">
        <v>537</v>
      </c>
      <c r="BU12" s="488" t="s">
        <v>506</v>
      </c>
      <c r="BV12" s="489">
        <v>34274</v>
      </c>
      <c r="BW12" s="7" t="s">
        <v>503</v>
      </c>
      <c r="BX12" s="7" t="s">
        <v>503</v>
      </c>
      <c r="BY12" s="538">
        <v>12.705882352941176</v>
      </c>
      <c r="BZ12" s="501">
        <v>17</v>
      </c>
      <c r="CA12" s="501" t="s">
        <v>252</v>
      </c>
      <c r="CB12" s="254">
        <v>2016</v>
      </c>
      <c r="CC12" s="538">
        <v>12.666666666666666</v>
      </c>
      <c r="CD12" s="501">
        <v>9</v>
      </c>
      <c r="CE12" s="501" t="s">
        <v>252</v>
      </c>
      <c r="CF12" s="254">
        <v>2016</v>
      </c>
      <c r="CG12" s="539">
        <v>12.1875</v>
      </c>
      <c r="CH12" s="501">
        <v>4</v>
      </c>
      <c r="CI12" s="501" t="s">
        <v>252</v>
      </c>
      <c r="CJ12" s="254">
        <v>2016</v>
      </c>
      <c r="CK12" s="536">
        <v>12.625</v>
      </c>
      <c r="CL12" s="537" t="s">
        <v>31</v>
      </c>
      <c r="CM12" s="540">
        <v>9.176470588235293</v>
      </c>
      <c r="CN12" s="501">
        <v>6</v>
      </c>
      <c r="CO12" s="501" t="s">
        <v>333</v>
      </c>
      <c r="CP12" s="254">
        <v>2016</v>
      </c>
      <c r="CQ12" s="539">
        <v>11.875</v>
      </c>
      <c r="CR12" s="501">
        <v>6</v>
      </c>
      <c r="CS12" s="501" t="s">
        <v>249</v>
      </c>
      <c r="CT12" s="254">
        <v>2016</v>
      </c>
      <c r="CU12" s="539">
        <v>11.125</v>
      </c>
      <c r="CV12" s="501">
        <v>4</v>
      </c>
      <c r="CW12" s="501" t="s">
        <v>249</v>
      </c>
      <c r="CX12" s="254">
        <v>2016</v>
      </c>
      <c r="CY12" s="539">
        <v>14.125</v>
      </c>
      <c r="CZ12" s="501">
        <v>3</v>
      </c>
      <c r="DA12" s="501" t="s">
        <v>255</v>
      </c>
      <c r="DB12" s="254">
        <v>2016</v>
      </c>
      <c r="DC12" s="537">
        <v>10.470833333333333</v>
      </c>
      <c r="DD12" s="535" t="s">
        <v>31</v>
      </c>
    </row>
    <row r="13" spans="2:108" ht="15" customHeight="1">
      <c r="B13" s="225">
        <f>IF('كشف النقاط'!A13&gt;0,'كشف النقاط'!A13," ")</f>
        <v>5</v>
      </c>
      <c r="C13" s="171" t="str">
        <f>IF('كشف النقاط'!B13&gt;0,'كشف النقاط'!B13," ")</f>
        <v>ورغي</v>
      </c>
      <c r="D13" s="171" t="str">
        <f>IF('كشف النقاط'!C13&gt;0,'كشف النقاط'!C13," ")</f>
        <v>فيروز</v>
      </c>
      <c r="E13" s="488" t="s">
        <v>507</v>
      </c>
      <c r="F13" s="489">
        <v>32862</v>
      </c>
      <c r="G13" s="7" t="s">
        <v>503</v>
      </c>
      <c r="H13" s="7" t="s">
        <v>503</v>
      </c>
      <c r="I13" s="153">
        <f>IF('مداولات 1'!E:E&gt;='استدراك 1'!E:E,'مداولات 1'!E:E,'استدراك 1'!E:E)</f>
        <v>66.75</v>
      </c>
      <c r="J13" s="154">
        <f t="shared" si="0"/>
        <v>6</v>
      </c>
      <c r="K13" s="154">
        <f>'كشف النقاط'!O13</f>
        <v>1</v>
      </c>
      <c r="L13" s="154">
        <f>'كشف النقاط'!P13</f>
        <v>2017</v>
      </c>
      <c r="M13" s="153">
        <f>IF('مداولات 1'!G:G&gt;='استدراك 1'!G:G,'مداولات 1'!G:G,'استدراك 1'!G:G)</f>
        <v>93</v>
      </c>
      <c r="N13" s="154">
        <f t="shared" si="1"/>
        <v>6</v>
      </c>
      <c r="O13" s="253">
        <f>'كشف النقاط'!O66</f>
        <v>1</v>
      </c>
      <c r="P13" s="253">
        <f>'كشف النقاط'!P66</f>
        <v>2017</v>
      </c>
      <c r="Q13" s="494">
        <f t="shared" si="2"/>
        <v>13.3125</v>
      </c>
      <c r="R13" s="156">
        <f t="shared" si="3"/>
        <v>12</v>
      </c>
      <c r="S13" s="156" t="s">
        <v>31</v>
      </c>
      <c r="T13" s="156" t="s">
        <v>252</v>
      </c>
      <c r="U13" s="156">
        <v>2017</v>
      </c>
      <c r="V13" s="153">
        <f>IF('مداولات 1'!K:K&gt;='استدراك 1'!K:K,'مداولات 1'!K:K,'استدراك 1'!K:K)</f>
        <v>26.25</v>
      </c>
      <c r="W13" s="154">
        <f t="shared" si="4"/>
        <v>0</v>
      </c>
      <c r="X13" s="253">
        <f>'كشف النقاط'!O120</f>
        <v>1</v>
      </c>
      <c r="Y13" s="253">
        <f>'كشف النقاط'!P120</f>
        <v>2017</v>
      </c>
      <c r="Z13" s="494">
        <f t="shared" si="5"/>
        <v>8.75</v>
      </c>
      <c r="AA13" s="156">
        <f t="shared" si="6"/>
        <v>0</v>
      </c>
      <c r="AB13" s="364" t="s">
        <v>333</v>
      </c>
      <c r="AC13" s="157">
        <f>IF('مداولات 1'!O:O&gt;='استدراك 1'!O:O,'مداولات 1'!O:O,'استدراك 1'!O:O)</f>
        <v>45</v>
      </c>
      <c r="AD13" s="154">
        <f t="shared" si="7"/>
        <v>4</v>
      </c>
      <c r="AE13" s="154">
        <f>'كشف النقاط'!O172</f>
        <v>1</v>
      </c>
      <c r="AF13" s="154">
        <f>'كشف النقاط'!P172</f>
        <v>2017</v>
      </c>
      <c r="AG13" s="153">
        <f>IF('مداولات 1'!Q:Q&gt;='استدراك 1'!Q:Q,'مداولات 1'!Q:Q,'استدراك 1'!Q:Q)</f>
        <v>69</v>
      </c>
      <c r="AH13" s="154">
        <f t="shared" si="8"/>
        <v>4</v>
      </c>
      <c r="AI13" s="154">
        <f>'كشف النقاط'!O225</f>
        <v>1</v>
      </c>
      <c r="AJ13" s="154">
        <f>'كشف النقاط'!P225</f>
        <v>2017</v>
      </c>
      <c r="AK13" s="153">
        <f t="shared" si="9"/>
        <v>14.25</v>
      </c>
      <c r="AL13" s="158">
        <f t="shared" si="10"/>
        <v>8</v>
      </c>
      <c r="AM13" s="156" t="s">
        <v>31</v>
      </c>
      <c r="AN13" s="158" t="s">
        <v>255</v>
      </c>
      <c r="AO13" s="156">
        <v>2017</v>
      </c>
      <c r="AP13" s="153">
        <f>IF('مداولات 1'!U:U&gt;='استدراك 1'!U:U,'مداولات 1'!U:U,'استدراك 1'!U:U)</f>
        <v>34.5</v>
      </c>
      <c r="AQ13" s="159">
        <f t="shared" si="11"/>
        <v>3</v>
      </c>
      <c r="AR13" s="159">
        <f>'كشف النقاط'!O279</f>
        <v>1</v>
      </c>
      <c r="AS13" s="159">
        <f>'كشف النقاط'!P279</f>
        <v>2017</v>
      </c>
      <c r="AT13" s="153">
        <f>IF('مداولات 1'!W:W&gt;='استدراك 1'!W:W,'مداولات 1'!W:W,'استدراك 1'!W:W)</f>
        <v>38</v>
      </c>
      <c r="AU13" s="159">
        <f t="shared" si="12"/>
        <v>0</v>
      </c>
      <c r="AV13" s="159">
        <f>'كشف النقاط'!O333</f>
        <v>1</v>
      </c>
      <c r="AW13" s="159">
        <f>'كشف النقاط'!P333</f>
        <v>2017</v>
      </c>
      <c r="AX13" s="153">
        <f t="shared" si="13"/>
        <v>10.357142857142858</v>
      </c>
      <c r="AY13" s="158">
        <f t="shared" si="14"/>
        <v>7</v>
      </c>
      <c r="AZ13" s="156" t="s">
        <v>31</v>
      </c>
      <c r="BA13" s="158" t="s">
        <v>249</v>
      </c>
      <c r="BB13" s="156">
        <v>2017</v>
      </c>
      <c r="BC13" s="153">
        <f t="shared" si="15"/>
        <v>12.416666666666666</v>
      </c>
      <c r="BD13" s="160">
        <f t="shared" si="16"/>
        <v>30</v>
      </c>
      <c r="BE13" s="156" t="s">
        <v>31</v>
      </c>
      <c r="BG13" s="225" t="str">
        <f>IF('كشف النقاط'!AE13&gt;0,'كشف النقاط'!AE13," ")</f>
        <v> </v>
      </c>
      <c r="BH13" s="64">
        <f>IF('مداولات 2'!E:E&gt;='استدراك 2'!E:E,'مداولات 2'!E:E,'استدراك 2'!E:E)</f>
        <v>480</v>
      </c>
      <c r="BI13" s="533">
        <f t="shared" si="17"/>
        <v>16</v>
      </c>
      <c r="BJ13" s="65">
        <f t="shared" si="18"/>
        <v>30</v>
      </c>
      <c r="BK13" s="533">
        <f t="shared" si="19"/>
        <v>16</v>
      </c>
      <c r="BL13" s="66">
        <f t="shared" si="20"/>
        <v>30</v>
      </c>
      <c r="BM13" s="66" t="str">
        <f>'كشف النقاط'!O452</f>
        <v>د1</v>
      </c>
      <c r="BN13" s="66" t="s">
        <v>369</v>
      </c>
      <c r="BO13" s="66">
        <f>'كشف النقاط'!P452</f>
        <v>2017</v>
      </c>
      <c r="BP13" s="550"/>
      <c r="BQ13" s="66" t="s">
        <v>456</v>
      </c>
      <c r="BR13" s="95" t="s">
        <v>457</v>
      </c>
      <c r="BS13" s="7" t="s">
        <v>456</v>
      </c>
      <c r="BT13" s="7" t="s">
        <v>457</v>
      </c>
      <c r="BU13" s="488" t="s">
        <v>507</v>
      </c>
      <c r="BV13" s="489">
        <v>32862</v>
      </c>
      <c r="BW13" s="7" t="s">
        <v>503</v>
      </c>
      <c r="BX13" s="7" t="s">
        <v>503</v>
      </c>
      <c r="BY13" s="538">
        <v>12.411764705882353</v>
      </c>
      <c r="BZ13" s="501">
        <v>17</v>
      </c>
      <c r="CA13" s="501" t="s">
        <v>252</v>
      </c>
      <c r="CB13" s="254">
        <v>2016</v>
      </c>
      <c r="CC13" s="538">
        <v>11.333333333333334</v>
      </c>
      <c r="CD13" s="501">
        <v>9</v>
      </c>
      <c r="CE13" s="501" t="s">
        <v>249</v>
      </c>
      <c r="CF13" s="254">
        <v>2016</v>
      </c>
      <c r="CG13" s="539">
        <v>11.875</v>
      </c>
      <c r="CH13" s="501">
        <v>4</v>
      </c>
      <c r="CI13" s="501" t="s">
        <v>249</v>
      </c>
      <c r="CJ13" s="254">
        <v>2016</v>
      </c>
      <c r="CK13" s="536">
        <v>12.016666666666667</v>
      </c>
      <c r="CL13" s="537" t="s">
        <v>31</v>
      </c>
      <c r="CM13" s="540">
        <v>12.558823529411764</v>
      </c>
      <c r="CN13" s="501">
        <v>17</v>
      </c>
      <c r="CO13" s="501" t="s">
        <v>252</v>
      </c>
      <c r="CP13" s="254">
        <v>2016</v>
      </c>
      <c r="CQ13" s="539">
        <v>13.0625</v>
      </c>
      <c r="CR13" s="501">
        <v>6</v>
      </c>
      <c r="CS13" s="501" t="s">
        <v>252</v>
      </c>
      <c r="CT13" s="254">
        <v>2016</v>
      </c>
      <c r="CU13" s="539">
        <v>13.5</v>
      </c>
      <c r="CV13" s="501">
        <v>4</v>
      </c>
      <c r="CW13" s="501" t="s">
        <v>252</v>
      </c>
      <c r="CX13" s="254">
        <v>2016</v>
      </c>
      <c r="CY13" s="539">
        <v>11.75</v>
      </c>
      <c r="CZ13" s="501">
        <v>3</v>
      </c>
      <c r="DA13" s="501" t="s">
        <v>249</v>
      </c>
      <c r="DB13" s="254">
        <v>2016</v>
      </c>
      <c r="DC13" s="537">
        <v>12.704166666666667</v>
      </c>
      <c r="DD13" s="535" t="s">
        <v>32</v>
      </c>
    </row>
    <row r="14" spans="2:108" ht="15" customHeight="1">
      <c r="B14" s="225">
        <f>IF('كشف النقاط'!A14&gt;0,'كشف النقاط'!A14," ")</f>
        <v>6</v>
      </c>
      <c r="C14" s="171" t="str">
        <f>IF('كشف النقاط'!B14&gt;0,'كشف النقاط'!B14," ")</f>
        <v>حمزة</v>
      </c>
      <c r="D14" s="171" t="str">
        <f>IF('كشف النقاط'!C14&gt;0,'كشف النقاط'!C14," ")</f>
        <v>فارس  الإسلام</v>
      </c>
      <c r="E14" s="488" t="s">
        <v>508</v>
      </c>
      <c r="F14" s="489">
        <v>33640</v>
      </c>
      <c r="G14" s="7" t="s">
        <v>503</v>
      </c>
      <c r="H14" s="7" t="s">
        <v>503</v>
      </c>
      <c r="I14" s="153">
        <f>IF('مداولات 1'!E:E&gt;='استدراك 1'!E:E,'مداولات 1'!E:E,'استدراك 1'!E:E)</f>
        <v>82.5</v>
      </c>
      <c r="J14" s="154">
        <f t="shared" si="0"/>
        <v>6</v>
      </c>
      <c r="K14" s="154">
        <f>'كشف النقاط'!O14</f>
        <v>1</v>
      </c>
      <c r="L14" s="154">
        <f>'كشف النقاط'!P14</f>
        <v>2017</v>
      </c>
      <c r="M14" s="153">
        <f>IF('مداولات 1'!G:G&gt;='استدراك 1'!G:G,'مداولات 1'!G:G,'استدراك 1'!G:G)</f>
        <v>91.5</v>
      </c>
      <c r="N14" s="154">
        <f t="shared" si="1"/>
        <v>6</v>
      </c>
      <c r="O14" s="253">
        <f>'كشف النقاط'!O67</f>
        <v>1</v>
      </c>
      <c r="P14" s="253">
        <f>'كشف النقاط'!P67</f>
        <v>2017</v>
      </c>
      <c r="Q14" s="494">
        <f t="shared" si="2"/>
        <v>14.5</v>
      </c>
      <c r="R14" s="156">
        <f t="shared" si="3"/>
        <v>12</v>
      </c>
      <c r="S14" s="156" t="s">
        <v>31</v>
      </c>
      <c r="T14" s="156" t="s">
        <v>255</v>
      </c>
      <c r="U14" s="156">
        <v>2017</v>
      </c>
      <c r="V14" s="153">
        <f>IF('مداولات 1'!K:K&gt;='استدراك 1'!K:K,'مداولات 1'!K:K,'استدراك 1'!K:K)</f>
        <v>26.25</v>
      </c>
      <c r="W14" s="154">
        <f t="shared" si="4"/>
        <v>0</v>
      </c>
      <c r="X14" s="253">
        <f>'كشف النقاط'!O121</f>
        <v>1</v>
      </c>
      <c r="Y14" s="253">
        <f>'كشف النقاط'!P121</f>
        <v>2017</v>
      </c>
      <c r="Z14" s="494">
        <f t="shared" si="5"/>
        <v>8.75</v>
      </c>
      <c r="AA14" s="156">
        <f t="shared" si="6"/>
        <v>0</v>
      </c>
      <c r="AB14" s="364" t="s">
        <v>333</v>
      </c>
      <c r="AC14" s="157">
        <f>IF('مداولات 1'!O:O&gt;='استدراك 1'!O:O,'مداولات 1'!O:O,'استدراك 1'!O:O)</f>
        <v>46</v>
      </c>
      <c r="AD14" s="154">
        <f t="shared" si="7"/>
        <v>4</v>
      </c>
      <c r="AE14" s="154">
        <f>'كشف النقاط'!O173</f>
        <v>1</v>
      </c>
      <c r="AF14" s="154">
        <f>'كشف النقاط'!P173</f>
        <v>2017</v>
      </c>
      <c r="AG14" s="153">
        <f>IF('مداولات 1'!Q:Q&gt;='استدراك 1'!Q:Q,'مداولات 1'!Q:Q,'استدراك 1'!Q:Q)</f>
        <v>64</v>
      </c>
      <c r="AH14" s="154">
        <f t="shared" si="8"/>
        <v>4</v>
      </c>
      <c r="AI14" s="154">
        <f>'كشف النقاط'!O226</f>
        <v>1</v>
      </c>
      <c r="AJ14" s="154">
        <f>'كشف النقاط'!P226</f>
        <v>2017</v>
      </c>
      <c r="AK14" s="153">
        <f t="shared" si="9"/>
        <v>13.75</v>
      </c>
      <c r="AL14" s="158">
        <f t="shared" si="10"/>
        <v>8</v>
      </c>
      <c r="AM14" s="156" t="s">
        <v>31</v>
      </c>
      <c r="AN14" s="158" t="s">
        <v>252</v>
      </c>
      <c r="AO14" s="156">
        <v>2017</v>
      </c>
      <c r="AP14" s="153">
        <f>IF('مداولات 1'!U:U&gt;='استدراك 1'!U:U,'مداولات 1'!U:U,'استدراك 1'!U:U)</f>
        <v>48</v>
      </c>
      <c r="AQ14" s="159">
        <f t="shared" si="11"/>
        <v>3</v>
      </c>
      <c r="AR14" s="159">
        <f>'كشف النقاط'!O280</f>
        <v>1</v>
      </c>
      <c r="AS14" s="159">
        <f>'كشف النقاط'!P280</f>
        <v>2017</v>
      </c>
      <c r="AT14" s="153">
        <f>IF('مداولات 1'!W:W&gt;='استدراك 1'!W:W,'مداولات 1'!W:W,'استدراك 1'!W:W)</f>
        <v>44</v>
      </c>
      <c r="AU14" s="159">
        <f t="shared" si="12"/>
        <v>4</v>
      </c>
      <c r="AV14" s="159">
        <f>'كشف النقاط'!O334</f>
        <v>1</v>
      </c>
      <c r="AW14" s="159">
        <f>'كشف النقاط'!P334</f>
        <v>2017</v>
      </c>
      <c r="AX14" s="153">
        <f t="shared" si="13"/>
        <v>13.142857142857142</v>
      </c>
      <c r="AY14" s="158">
        <f t="shared" si="14"/>
        <v>7</v>
      </c>
      <c r="AZ14" s="156" t="s">
        <v>31</v>
      </c>
      <c r="BA14" s="158" t="s">
        <v>252</v>
      </c>
      <c r="BB14" s="156">
        <v>2017</v>
      </c>
      <c r="BC14" s="153">
        <f t="shared" si="15"/>
        <v>13.408333333333333</v>
      </c>
      <c r="BD14" s="160">
        <f t="shared" si="16"/>
        <v>30</v>
      </c>
      <c r="BE14" s="156" t="s">
        <v>31</v>
      </c>
      <c r="BG14" s="225" t="str">
        <f>IF('كشف النقاط'!AE14&gt;0,'كشف النقاط'!AE14," ")</f>
        <v> </v>
      </c>
      <c r="BH14" s="64">
        <f>IF('مداولات 2'!E:E&gt;='استدراك 2'!E:E,'مداولات 2'!E:E,'استدراك 2'!E:E)</f>
        <v>465</v>
      </c>
      <c r="BI14" s="533">
        <f t="shared" si="17"/>
        <v>15.5</v>
      </c>
      <c r="BJ14" s="65">
        <f t="shared" si="18"/>
        <v>30</v>
      </c>
      <c r="BK14" s="533">
        <f t="shared" si="19"/>
        <v>15.5</v>
      </c>
      <c r="BL14" s="66">
        <f t="shared" si="20"/>
        <v>30</v>
      </c>
      <c r="BM14" s="66" t="str">
        <f>'كشف النقاط'!O453</f>
        <v>د1</v>
      </c>
      <c r="BN14" s="66" t="s">
        <v>255</v>
      </c>
      <c r="BO14" s="66">
        <f>'كشف النقاط'!P453</f>
        <v>2017</v>
      </c>
      <c r="BP14" s="550"/>
      <c r="BQ14" s="66" t="s">
        <v>183</v>
      </c>
      <c r="BR14" s="95" t="s">
        <v>458</v>
      </c>
      <c r="BS14" s="7" t="s">
        <v>183</v>
      </c>
      <c r="BT14" s="7" t="s">
        <v>538</v>
      </c>
      <c r="BU14" s="488" t="s">
        <v>508</v>
      </c>
      <c r="BV14" s="489">
        <v>33640</v>
      </c>
      <c r="BW14" s="7" t="s">
        <v>503</v>
      </c>
      <c r="BX14" s="7" t="s">
        <v>503</v>
      </c>
      <c r="BY14" s="538">
        <v>14.882352941176471</v>
      </c>
      <c r="BZ14" s="501">
        <v>17</v>
      </c>
      <c r="CA14" s="501" t="s">
        <v>255</v>
      </c>
      <c r="CB14" s="254">
        <v>2016</v>
      </c>
      <c r="CC14" s="538">
        <v>14.958333333333334</v>
      </c>
      <c r="CD14" s="501">
        <v>9</v>
      </c>
      <c r="CE14" s="501" t="s">
        <v>255</v>
      </c>
      <c r="CF14" s="254">
        <v>2016</v>
      </c>
      <c r="CG14" s="539">
        <v>14.0625</v>
      </c>
      <c r="CH14" s="501">
        <v>4</v>
      </c>
      <c r="CI14" s="501" t="s">
        <v>255</v>
      </c>
      <c r="CJ14" s="254">
        <v>2016</v>
      </c>
      <c r="CK14" s="536">
        <v>14.795833333333333</v>
      </c>
      <c r="CL14" s="537" t="s">
        <v>31</v>
      </c>
      <c r="CM14" s="540">
        <v>12.823529411764707</v>
      </c>
      <c r="CN14" s="501">
        <v>17</v>
      </c>
      <c r="CO14" s="501" t="s">
        <v>252</v>
      </c>
      <c r="CP14" s="254">
        <v>2016</v>
      </c>
      <c r="CQ14" s="539">
        <v>16.1875</v>
      </c>
      <c r="CR14" s="501">
        <v>6</v>
      </c>
      <c r="CS14" s="501" t="s">
        <v>369</v>
      </c>
      <c r="CT14" s="254">
        <v>2016</v>
      </c>
      <c r="CU14" s="539">
        <v>14</v>
      </c>
      <c r="CV14" s="501">
        <v>4</v>
      </c>
      <c r="CW14" s="501" t="s">
        <v>255</v>
      </c>
      <c r="CX14" s="254">
        <v>2016</v>
      </c>
      <c r="CY14" s="539">
        <v>12.5</v>
      </c>
      <c r="CZ14" s="501">
        <v>3</v>
      </c>
      <c r="DA14" s="501" t="s">
        <v>252</v>
      </c>
      <c r="DB14" s="254">
        <v>2016</v>
      </c>
      <c r="DC14" s="537">
        <v>13.620833333333334</v>
      </c>
      <c r="DD14" s="535" t="s">
        <v>31</v>
      </c>
    </row>
    <row r="15" spans="2:108" ht="15" customHeight="1">
      <c r="B15" s="225">
        <f>IF('كشف النقاط'!A15&gt;0,'كشف النقاط'!A15," ")</f>
        <v>7</v>
      </c>
      <c r="C15" s="171" t="str">
        <f>IF('كشف النقاط'!B15&gt;0,'كشف النقاط'!B15," ")</f>
        <v>عينوز</v>
      </c>
      <c r="D15" s="171" t="str">
        <f>IF('كشف النقاط'!C15&gt;0,'كشف النقاط'!C15," ")</f>
        <v>إلهام</v>
      </c>
      <c r="E15" s="488" t="s">
        <v>509</v>
      </c>
      <c r="F15" s="489">
        <v>34097</v>
      </c>
      <c r="G15" s="7" t="s">
        <v>503</v>
      </c>
      <c r="H15" s="7" t="s">
        <v>503</v>
      </c>
      <c r="I15" s="153">
        <f>IF('مداولات 1'!E:E&gt;='استدراك 1'!E:E,'مداولات 1'!E:E,'استدراك 1'!E:E)</f>
        <v>0</v>
      </c>
      <c r="J15" s="154">
        <f t="shared" si="0"/>
        <v>0</v>
      </c>
      <c r="K15" s="154">
        <f>'كشف النقاط'!O15</f>
        <v>1</v>
      </c>
      <c r="L15" s="154">
        <f>'كشف النقاط'!P15</f>
        <v>2017</v>
      </c>
      <c r="M15" s="153">
        <f>IF('مداولات 1'!G:G&gt;='استدراك 1'!G:G,'مداولات 1'!G:G,'استدراك 1'!G:G)</f>
        <v>0</v>
      </c>
      <c r="N15" s="154">
        <f t="shared" si="1"/>
        <v>0</v>
      </c>
      <c r="O15" s="253">
        <f>'كشف النقاط'!O68</f>
        <v>1</v>
      </c>
      <c r="P15" s="253">
        <f>'كشف النقاط'!P68</f>
        <v>2017</v>
      </c>
      <c r="Q15" s="494">
        <f t="shared" si="2"/>
        <v>0</v>
      </c>
      <c r="R15" s="156">
        <f t="shared" si="3"/>
        <v>0</v>
      </c>
      <c r="S15" s="156" t="s">
        <v>31</v>
      </c>
      <c r="T15" s="156" t="s">
        <v>333</v>
      </c>
      <c r="U15" s="156">
        <v>2017</v>
      </c>
      <c r="V15" s="153">
        <f>IF('مداولات 1'!K:K&gt;='استدراك 1'!K:K,'مداولات 1'!K:K,'استدراك 1'!K:K)</f>
        <v>0</v>
      </c>
      <c r="W15" s="154">
        <f t="shared" si="4"/>
        <v>0</v>
      </c>
      <c r="X15" s="253">
        <f>'كشف النقاط'!O122</f>
        <v>1</v>
      </c>
      <c r="Y15" s="253">
        <f>'كشف النقاط'!P122</f>
        <v>2017</v>
      </c>
      <c r="Z15" s="494">
        <f t="shared" si="5"/>
        <v>0</v>
      </c>
      <c r="AA15" s="156">
        <f t="shared" si="6"/>
        <v>0</v>
      </c>
      <c r="AB15" s="364" t="s">
        <v>333</v>
      </c>
      <c r="AC15" s="157">
        <f>IF('مداولات 1'!O:O&gt;='استدراك 1'!O:O,'مداولات 1'!O:O,'استدراك 1'!O:O)</f>
        <v>0</v>
      </c>
      <c r="AD15" s="154">
        <f t="shared" si="7"/>
        <v>0</v>
      </c>
      <c r="AE15" s="154">
        <f>'كشف النقاط'!O174</f>
        <v>1</v>
      </c>
      <c r="AF15" s="154">
        <f>'كشف النقاط'!P174</f>
        <v>2017</v>
      </c>
      <c r="AG15" s="153">
        <f>IF('مداولات 1'!Q:Q&gt;='استدراك 1'!Q:Q,'مداولات 1'!Q:Q,'استدراك 1'!Q:Q)</f>
        <v>0</v>
      </c>
      <c r="AH15" s="154">
        <f t="shared" si="8"/>
        <v>0</v>
      </c>
      <c r="AI15" s="154">
        <f>'كشف النقاط'!O227</f>
        <v>1</v>
      </c>
      <c r="AJ15" s="154">
        <f>'كشف النقاط'!P227</f>
        <v>2017</v>
      </c>
      <c r="AK15" s="153">
        <f t="shared" si="9"/>
        <v>0</v>
      </c>
      <c r="AL15" s="158">
        <f t="shared" si="10"/>
        <v>0</v>
      </c>
      <c r="AM15" s="156" t="s">
        <v>31</v>
      </c>
      <c r="AN15" s="158" t="s">
        <v>333</v>
      </c>
      <c r="AO15" s="156">
        <v>2017</v>
      </c>
      <c r="AP15" s="153">
        <f>IF('مداولات 1'!U:U&gt;='استدراك 1'!U:U,'مداولات 1'!U:U,'استدراك 1'!U:U)</f>
        <v>0</v>
      </c>
      <c r="AQ15" s="159">
        <f t="shared" si="11"/>
        <v>0</v>
      </c>
      <c r="AR15" s="159">
        <f>'كشف النقاط'!O281</f>
        <v>1</v>
      </c>
      <c r="AS15" s="159">
        <f>'كشف النقاط'!P281</f>
        <v>2017</v>
      </c>
      <c r="AT15" s="153">
        <f>IF('مداولات 1'!W:W&gt;='استدراك 1'!W:W,'مداولات 1'!W:W,'استدراك 1'!W:W)</f>
        <v>0</v>
      </c>
      <c r="AU15" s="159">
        <f t="shared" si="12"/>
        <v>0</v>
      </c>
      <c r="AV15" s="159">
        <f>'كشف النقاط'!O335</f>
        <v>1</v>
      </c>
      <c r="AW15" s="159">
        <f>'كشف النقاط'!P335</f>
        <v>2017</v>
      </c>
      <c r="AX15" s="153">
        <f t="shared" si="13"/>
        <v>0</v>
      </c>
      <c r="AY15" s="158">
        <f t="shared" si="14"/>
        <v>0</v>
      </c>
      <c r="AZ15" s="156" t="s">
        <v>31</v>
      </c>
      <c r="BA15" s="158" t="s">
        <v>333</v>
      </c>
      <c r="BB15" s="156">
        <v>2017</v>
      </c>
      <c r="BC15" s="153">
        <f t="shared" si="15"/>
        <v>0</v>
      </c>
      <c r="BD15" s="160">
        <f t="shared" si="16"/>
        <v>0</v>
      </c>
      <c r="BE15" s="156" t="s">
        <v>31</v>
      </c>
      <c r="BG15" s="225" t="str">
        <f>IF('كشف النقاط'!AE15&gt;0,'كشف النقاط'!AE15," ")</f>
        <v> </v>
      </c>
      <c r="BH15" s="64">
        <f>IF('مداولات 2'!E:E&gt;='استدراك 2'!E:E,'مداولات 2'!E:E,'استدراك 2'!E:E)</f>
        <v>0</v>
      </c>
      <c r="BI15" s="533">
        <f t="shared" si="17"/>
        <v>0</v>
      </c>
      <c r="BJ15" s="65">
        <f t="shared" si="18"/>
        <v>0</v>
      </c>
      <c r="BK15" s="533">
        <f t="shared" si="19"/>
        <v>0</v>
      </c>
      <c r="BL15" s="66">
        <f t="shared" si="20"/>
        <v>0</v>
      </c>
      <c r="BM15" s="66" t="str">
        <f>'كشف النقاط'!O454</f>
        <v>د1</v>
      </c>
      <c r="BN15" s="66" t="s">
        <v>255</v>
      </c>
      <c r="BO15" s="66">
        <f>'كشف النقاط'!P454</f>
        <v>2017</v>
      </c>
      <c r="BP15" s="550"/>
      <c r="BQ15" s="66" t="s">
        <v>459</v>
      </c>
      <c r="BR15" s="552" t="s">
        <v>460</v>
      </c>
      <c r="BS15" s="7" t="s">
        <v>459</v>
      </c>
      <c r="BT15" s="7" t="s">
        <v>539</v>
      </c>
      <c r="BU15" s="488" t="s">
        <v>509</v>
      </c>
      <c r="BV15" s="489">
        <v>34097</v>
      </c>
      <c r="BW15" s="7" t="s">
        <v>503</v>
      </c>
      <c r="BX15" s="7" t="s">
        <v>503</v>
      </c>
      <c r="BY15" s="538">
        <v>9.382352941176471</v>
      </c>
      <c r="BZ15" s="501">
        <v>11</v>
      </c>
      <c r="CA15" s="501" t="s">
        <v>333</v>
      </c>
      <c r="CB15" s="254">
        <v>2016</v>
      </c>
      <c r="CC15" s="538">
        <v>10.5</v>
      </c>
      <c r="CD15" s="501">
        <v>9</v>
      </c>
      <c r="CE15" s="501" t="s">
        <v>249</v>
      </c>
      <c r="CF15" s="254">
        <v>2016</v>
      </c>
      <c r="CG15" s="539">
        <v>13.375</v>
      </c>
      <c r="CH15" s="501">
        <v>4</v>
      </c>
      <c r="CI15" s="501" t="s">
        <v>252</v>
      </c>
      <c r="CJ15" s="254">
        <v>2016</v>
      </c>
      <c r="CK15" s="536">
        <v>10.25</v>
      </c>
      <c r="CL15" s="537" t="s">
        <v>31</v>
      </c>
      <c r="CM15" s="540">
        <v>11.529411764705882</v>
      </c>
      <c r="CN15" s="501">
        <v>17</v>
      </c>
      <c r="CO15" s="501" t="s">
        <v>249</v>
      </c>
      <c r="CP15" s="254">
        <v>2016</v>
      </c>
      <c r="CQ15" s="539">
        <v>11.4375</v>
      </c>
      <c r="CR15" s="501">
        <v>6</v>
      </c>
      <c r="CS15" s="501" t="s">
        <v>249</v>
      </c>
      <c r="CT15" s="254">
        <v>2016</v>
      </c>
      <c r="CU15" s="539">
        <v>15</v>
      </c>
      <c r="CV15" s="501">
        <v>4</v>
      </c>
      <c r="CW15" s="501" t="s">
        <v>255</v>
      </c>
      <c r="CX15" s="254">
        <v>2016</v>
      </c>
      <c r="CY15" s="539">
        <v>12.875</v>
      </c>
      <c r="CZ15" s="501">
        <v>3</v>
      </c>
      <c r="DA15" s="501" t="s">
        <v>252</v>
      </c>
      <c r="DB15" s="254">
        <v>2016</v>
      </c>
      <c r="DC15" s="537">
        <v>12.108333333333333</v>
      </c>
      <c r="DD15" s="535" t="s">
        <v>31</v>
      </c>
    </row>
    <row r="16" spans="2:108" ht="15" customHeight="1">
      <c r="B16" s="225">
        <f>IF('كشف النقاط'!A16&gt;0,'كشف النقاط'!A16," ")</f>
        <v>8</v>
      </c>
      <c r="C16" s="171" t="str">
        <f>IF('كشف النقاط'!B16&gt;0,'كشف النقاط'!B16," ")</f>
        <v>حلواني</v>
      </c>
      <c r="D16" s="171" t="str">
        <f>IF('كشف النقاط'!C16&gt;0,'كشف النقاط'!C16," ")</f>
        <v>إيمان</v>
      </c>
      <c r="E16" s="488" t="s">
        <v>510</v>
      </c>
      <c r="F16" s="489">
        <v>33798</v>
      </c>
      <c r="G16" s="7" t="s">
        <v>533</v>
      </c>
      <c r="H16" s="7" t="s">
        <v>530</v>
      </c>
      <c r="I16" s="153">
        <f>IF('مداولات 1'!E:E&gt;='استدراك 1'!E:E,'مداولات 1'!E:E,'استدراك 1'!E:E)</f>
        <v>68.25</v>
      </c>
      <c r="J16" s="154">
        <f t="shared" si="0"/>
        <v>6</v>
      </c>
      <c r="K16" s="154">
        <f>'كشف النقاط'!O16</f>
        <v>1</v>
      </c>
      <c r="L16" s="154">
        <f>'كشف النقاط'!P16</f>
        <v>2017</v>
      </c>
      <c r="M16" s="153">
        <f>IF('مداولات 1'!G:G&gt;='استدراك 1'!G:G,'مداولات 1'!G:G,'استدراك 1'!G:G)</f>
        <v>81</v>
      </c>
      <c r="N16" s="154">
        <f t="shared" si="1"/>
        <v>6</v>
      </c>
      <c r="O16" s="253">
        <f>'كشف النقاط'!O69</f>
        <v>1</v>
      </c>
      <c r="P16" s="253">
        <f>'كشف النقاط'!P69</f>
        <v>2017</v>
      </c>
      <c r="Q16" s="494">
        <f t="shared" si="2"/>
        <v>12.4375</v>
      </c>
      <c r="R16" s="156">
        <f t="shared" si="3"/>
        <v>12</v>
      </c>
      <c r="S16" s="156" t="s">
        <v>31</v>
      </c>
      <c r="T16" s="156" t="s">
        <v>252</v>
      </c>
      <c r="U16" s="156">
        <v>2017</v>
      </c>
      <c r="V16" s="153">
        <f>IF('مداولات 1'!K:K&gt;='استدراك 1'!K:K,'مداولات 1'!K:K,'استدراك 1'!K:K)</f>
        <v>24</v>
      </c>
      <c r="W16" s="154">
        <f t="shared" si="4"/>
        <v>0</v>
      </c>
      <c r="X16" s="253">
        <f>'كشف النقاط'!O123</f>
        <v>1</v>
      </c>
      <c r="Y16" s="253">
        <f>'كشف النقاط'!P123</f>
        <v>2017</v>
      </c>
      <c r="Z16" s="494">
        <f t="shared" si="5"/>
        <v>8</v>
      </c>
      <c r="AA16" s="156">
        <f t="shared" si="6"/>
        <v>0</v>
      </c>
      <c r="AB16" s="364" t="s">
        <v>333</v>
      </c>
      <c r="AC16" s="157">
        <f>IF('مداولات 1'!O:O&gt;='استدراك 1'!O:O,'مداولات 1'!O:O,'استدراك 1'!O:O)</f>
        <v>47</v>
      </c>
      <c r="AD16" s="154">
        <f t="shared" si="7"/>
        <v>4</v>
      </c>
      <c r="AE16" s="154">
        <f>'كشف النقاط'!O175</f>
        <v>1</v>
      </c>
      <c r="AF16" s="154">
        <f>'كشف النقاط'!P175</f>
        <v>2017</v>
      </c>
      <c r="AG16" s="153">
        <f>IF('مداولات 1'!Q:Q&gt;='استدراك 1'!Q:Q,'مداولات 1'!Q:Q,'استدراك 1'!Q:Q)</f>
        <v>52</v>
      </c>
      <c r="AH16" s="154">
        <f t="shared" si="8"/>
        <v>4</v>
      </c>
      <c r="AI16" s="154">
        <f>'كشف النقاط'!O228</f>
        <v>1</v>
      </c>
      <c r="AJ16" s="154">
        <f>'كشف النقاط'!P228</f>
        <v>2017</v>
      </c>
      <c r="AK16" s="153">
        <f t="shared" si="9"/>
        <v>12.375</v>
      </c>
      <c r="AL16" s="158">
        <f t="shared" si="10"/>
        <v>8</v>
      </c>
      <c r="AM16" s="156" t="s">
        <v>31</v>
      </c>
      <c r="AN16" s="158" t="s">
        <v>252</v>
      </c>
      <c r="AO16" s="156">
        <v>2017</v>
      </c>
      <c r="AP16" s="153">
        <f>IF('مداولات 1'!U:U&gt;='استدراك 1'!U:U,'مداولات 1'!U:U,'استدراك 1'!U:U)</f>
        <v>30</v>
      </c>
      <c r="AQ16" s="159">
        <f t="shared" si="11"/>
        <v>3</v>
      </c>
      <c r="AR16" s="159">
        <f>'كشف النقاط'!O282</f>
        <v>1</v>
      </c>
      <c r="AS16" s="159">
        <f>'كشف النقاط'!P282</f>
        <v>2017</v>
      </c>
      <c r="AT16" s="153">
        <f>IF('مداولات 1'!W:W&gt;='استدراك 1'!W:W,'مداولات 1'!W:W,'استدراك 1'!W:W)</f>
        <v>24</v>
      </c>
      <c r="AU16" s="159">
        <f t="shared" si="12"/>
        <v>0</v>
      </c>
      <c r="AV16" s="159">
        <f>'كشف النقاط'!O336</f>
        <v>1</v>
      </c>
      <c r="AW16" s="159">
        <f>'كشف النقاط'!P336</f>
        <v>2017</v>
      </c>
      <c r="AX16" s="153">
        <f t="shared" si="13"/>
        <v>7.714285714285714</v>
      </c>
      <c r="AY16" s="158">
        <f t="shared" si="14"/>
        <v>3</v>
      </c>
      <c r="AZ16" s="156" t="s">
        <v>31</v>
      </c>
      <c r="BA16" s="158" t="s">
        <v>333</v>
      </c>
      <c r="BB16" s="156">
        <v>2017</v>
      </c>
      <c r="BC16" s="153">
        <f t="shared" si="15"/>
        <v>10.875</v>
      </c>
      <c r="BD16" s="160">
        <f t="shared" si="16"/>
        <v>30</v>
      </c>
      <c r="BE16" s="156" t="s">
        <v>31</v>
      </c>
      <c r="BG16" s="225" t="str">
        <f>IF('كشف النقاط'!AE16&gt;0,'كشف النقاط'!AE16," ")</f>
        <v> </v>
      </c>
      <c r="BH16" s="64">
        <f>IF('مداولات 2'!E:E&gt;='استدراك 2'!E:E,'مداولات 2'!E:E,'استدراك 2'!E:E)</f>
        <v>450</v>
      </c>
      <c r="BI16" s="533">
        <f t="shared" si="17"/>
        <v>15</v>
      </c>
      <c r="BJ16" s="65">
        <f t="shared" si="18"/>
        <v>30</v>
      </c>
      <c r="BK16" s="533">
        <f t="shared" si="19"/>
        <v>15</v>
      </c>
      <c r="BL16" s="66">
        <f t="shared" si="20"/>
        <v>30</v>
      </c>
      <c r="BM16" s="66" t="str">
        <f>'كشف النقاط'!O455</f>
        <v>د1</v>
      </c>
      <c r="BN16" s="66" t="s">
        <v>255</v>
      </c>
      <c r="BO16" s="66">
        <f>'كشف النقاط'!P455</f>
        <v>2017</v>
      </c>
      <c r="BP16" s="550"/>
      <c r="BQ16" s="66" t="s">
        <v>461</v>
      </c>
      <c r="BR16" s="95" t="s">
        <v>462</v>
      </c>
      <c r="BS16" s="7" t="s">
        <v>461</v>
      </c>
      <c r="BT16" s="7" t="s">
        <v>462</v>
      </c>
      <c r="BU16" s="488" t="s">
        <v>510</v>
      </c>
      <c r="BV16" s="489">
        <v>33798</v>
      </c>
      <c r="BW16" s="7" t="s">
        <v>533</v>
      </c>
      <c r="BX16" s="7" t="s">
        <v>530</v>
      </c>
      <c r="BY16" s="538">
        <v>9.705882352941176</v>
      </c>
      <c r="BZ16" s="501">
        <v>6</v>
      </c>
      <c r="CA16" s="501" t="s">
        <v>333</v>
      </c>
      <c r="CB16" s="254">
        <v>2016</v>
      </c>
      <c r="CC16" s="538">
        <v>12</v>
      </c>
      <c r="CD16" s="501">
        <v>9</v>
      </c>
      <c r="CE16" s="501" t="s">
        <v>252</v>
      </c>
      <c r="CF16" s="254">
        <v>2016</v>
      </c>
      <c r="CG16" s="539">
        <v>10.875</v>
      </c>
      <c r="CH16" s="501">
        <v>4</v>
      </c>
      <c r="CI16" s="501" t="s">
        <v>249</v>
      </c>
      <c r="CJ16" s="254">
        <v>2016</v>
      </c>
      <c r="CK16" s="536">
        <v>10.55</v>
      </c>
      <c r="CL16" s="537" t="s">
        <v>31</v>
      </c>
      <c r="CM16" s="540">
        <v>10.382352941176471</v>
      </c>
      <c r="CN16" s="501">
        <v>17</v>
      </c>
      <c r="CO16" s="501" t="s">
        <v>249</v>
      </c>
      <c r="CP16" s="254">
        <v>2016</v>
      </c>
      <c r="CQ16" s="539">
        <v>11.0625</v>
      </c>
      <c r="CR16" s="501">
        <v>6</v>
      </c>
      <c r="CS16" s="501" t="s">
        <v>249</v>
      </c>
      <c r="CT16" s="254">
        <v>2016</v>
      </c>
      <c r="CU16" s="539">
        <v>10.25</v>
      </c>
      <c r="CV16" s="501">
        <v>4</v>
      </c>
      <c r="CW16" s="501" t="s">
        <v>249</v>
      </c>
      <c r="CX16" s="254">
        <v>2016</v>
      </c>
      <c r="CY16" s="539">
        <v>10.75</v>
      </c>
      <c r="CZ16" s="501">
        <v>3</v>
      </c>
      <c r="DA16" s="501" t="s">
        <v>249</v>
      </c>
      <c r="DB16" s="254">
        <v>2016</v>
      </c>
      <c r="DC16" s="537">
        <v>10.5375</v>
      </c>
      <c r="DD16" s="535" t="s">
        <v>31</v>
      </c>
    </row>
    <row r="17" spans="2:108" ht="15" customHeight="1">
      <c r="B17" s="225">
        <f>IF('كشف النقاط'!A17&gt;0,'كشف النقاط'!A17," ")</f>
        <v>9</v>
      </c>
      <c r="C17" s="171" t="str">
        <f>IF('كشف النقاط'!B17&gt;0,'كشف النقاط'!B17," ")</f>
        <v>بومايلة</v>
      </c>
      <c r="D17" s="171" t="str">
        <f>IF('كشف النقاط'!C17&gt;0,'كشف النقاط'!C17," ")</f>
        <v>روميساء</v>
      </c>
      <c r="E17" s="488" t="s">
        <v>511</v>
      </c>
      <c r="F17" s="489">
        <v>34361</v>
      </c>
      <c r="G17" s="7" t="s">
        <v>503</v>
      </c>
      <c r="H17" s="7" t="s">
        <v>503</v>
      </c>
      <c r="I17" s="153">
        <f>IF('مداولات 1'!E:E&gt;='استدراك 1'!E:E,'مداولات 1'!E:E,'استدراك 1'!E:E)</f>
        <v>60</v>
      </c>
      <c r="J17" s="154">
        <f t="shared" si="0"/>
        <v>6</v>
      </c>
      <c r="K17" s="154">
        <f>'كشف النقاط'!O17</f>
        <v>1</v>
      </c>
      <c r="L17" s="154">
        <f>'كشف النقاط'!P17</f>
        <v>2017</v>
      </c>
      <c r="M17" s="153">
        <f>IF('مداولات 1'!G:G&gt;='استدراك 1'!G:G,'مداولات 1'!G:G,'استدراك 1'!G:G)</f>
        <v>85.5</v>
      </c>
      <c r="N17" s="154">
        <f t="shared" si="1"/>
        <v>6</v>
      </c>
      <c r="O17" s="253">
        <f>'كشف النقاط'!O70</f>
        <v>1</v>
      </c>
      <c r="P17" s="253">
        <f>'كشف النقاط'!P70</f>
        <v>2017</v>
      </c>
      <c r="Q17" s="494">
        <f t="shared" si="2"/>
        <v>12.125</v>
      </c>
      <c r="R17" s="156">
        <f t="shared" si="3"/>
        <v>12</v>
      </c>
      <c r="S17" s="156" t="s">
        <v>31</v>
      </c>
      <c r="T17" s="156" t="s">
        <v>252</v>
      </c>
      <c r="U17" s="156">
        <v>2017</v>
      </c>
      <c r="V17" s="153">
        <f>IF('مداولات 1'!K:K&gt;='استدراك 1'!K:K,'مداولات 1'!K:K,'استدراك 1'!K:K)</f>
        <v>25.5</v>
      </c>
      <c r="W17" s="154">
        <f t="shared" si="4"/>
        <v>0</v>
      </c>
      <c r="X17" s="253">
        <f>'كشف النقاط'!O124</f>
        <v>1</v>
      </c>
      <c r="Y17" s="253">
        <f>'كشف النقاط'!P124</f>
        <v>2017</v>
      </c>
      <c r="Z17" s="494">
        <f t="shared" si="5"/>
        <v>8.5</v>
      </c>
      <c r="AA17" s="156">
        <f t="shared" si="6"/>
        <v>0</v>
      </c>
      <c r="AB17" s="364" t="s">
        <v>333</v>
      </c>
      <c r="AC17" s="157">
        <f>IF('مداولات 1'!O:O&gt;='استدراك 1'!O:O,'مداولات 1'!O:O,'استدراك 1'!O:O)</f>
        <v>41</v>
      </c>
      <c r="AD17" s="154">
        <f t="shared" si="7"/>
        <v>4</v>
      </c>
      <c r="AE17" s="154">
        <f>'كشف النقاط'!O176</f>
        <v>1</v>
      </c>
      <c r="AF17" s="154">
        <f>'كشف النقاط'!P176</f>
        <v>2017</v>
      </c>
      <c r="AG17" s="153">
        <f>IF('مداولات 1'!Q:Q&gt;='استدراك 1'!Q:Q,'مداولات 1'!Q:Q,'استدراك 1'!Q:Q)</f>
        <v>37.5</v>
      </c>
      <c r="AH17" s="154">
        <f t="shared" si="8"/>
        <v>0</v>
      </c>
      <c r="AI17" s="154">
        <f>'كشف النقاط'!O229</f>
        <v>1</v>
      </c>
      <c r="AJ17" s="154">
        <f>'كشف النقاط'!P229</f>
        <v>2017</v>
      </c>
      <c r="AK17" s="153">
        <f t="shared" si="9"/>
        <v>9.8125</v>
      </c>
      <c r="AL17" s="158">
        <f t="shared" si="10"/>
        <v>4</v>
      </c>
      <c r="AM17" s="156" t="s">
        <v>31</v>
      </c>
      <c r="AN17" s="158" t="s">
        <v>333</v>
      </c>
      <c r="AO17" s="156">
        <v>2017</v>
      </c>
      <c r="AP17" s="153">
        <f>IF('مداولات 1'!U:U&gt;='استدراك 1'!U:U,'مداولات 1'!U:U,'استدراك 1'!U:U)</f>
        <v>27.75</v>
      </c>
      <c r="AQ17" s="159">
        <f t="shared" si="11"/>
        <v>0</v>
      </c>
      <c r="AR17" s="159">
        <f>'كشف النقاط'!O283</f>
        <v>1</v>
      </c>
      <c r="AS17" s="159">
        <f>'كشف النقاط'!P283</f>
        <v>2017</v>
      </c>
      <c r="AT17" s="153">
        <f>IF('مداولات 1'!W:W&gt;='استدراك 1'!W:W,'مداولات 1'!W:W,'استدراك 1'!W:W)</f>
        <v>22.75</v>
      </c>
      <c r="AU17" s="159">
        <f t="shared" si="12"/>
        <v>0</v>
      </c>
      <c r="AV17" s="159">
        <f>'كشف النقاط'!O337</f>
        <v>1</v>
      </c>
      <c r="AW17" s="159">
        <f>'كشف النقاط'!P337</f>
        <v>2017</v>
      </c>
      <c r="AX17" s="153">
        <f t="shared" si="13"/>
        <v>7.214285714285714</v>
      </c>
      <c r="AY17" s="158">
        <f t="shared" si="14"/>
        <v>0</v>
      </c>
      <c r="AZ17" s="156" t="s">
        <v>31</v>
      </c>
      <c r="BA17" s="158" t="s">
        <v>333</v>
      </c>
      <c r="BB17" s="156">
        <v>2017</v>
      </c>
      <c r="BC17" s="153">
        <f t="shared" si="15"/>
        <v>10</v>
      </c>
      <c r="BD17" s="160">
        <f t="shared" si="16"/>
        <v>30</v>
      </c>
      <c r="BE17" s="156" t="s">
        <v>31</v>
      </c>
      <c r="BG17" s="225" t="str">
        <f>IF('كشف النقاط'!AE17&gt;0,'كشف النقاط'!AE17," ")</f>
        <v> </v>
      </c>
      <c r="BH17" s="64">
        <f>IF('مداولات 2'!E:E&gt;='استدراك 2'!E:E,'مداولات 2'!E:E,'استدراك 2'!E:E)</f>
        <v>0</v>
      </c>
      <c r="BI17" s="533">
        <f t="shared" si="17"/>
        <v>0</v>
      </c>
      <c r="BJ17" s="65">
        <f t="shared" si="18"/>
        <v>0</v>
      </c>
      <c r="BK17" s="533">
        <f t="shared" si="19"/>
        <v>0</v>
      </c>
      <c r="BL17" s="66">
        <f t="shared" si="20"/>
        <v>0</v>
      </c>
      <c r="BM17" s="66" t="str">
        <f>'كشف النقاط'!O456</f>
        <v>د1</v>
      </c>
      <c r="BN17" s="66" t="s">
        <v>255</v>
      </c>
      <c r="BO17" s="66">
        <f>'كشف النقاط'!P456</f>
        <v>2017</v>
      </c>
      <c r="BP17" s="550"/>
      <c r="BQ17" s="66" t="s">
        <v>463</v>
      </c>
      <c r="BR17" s="553" t="s">
        <v>464</v>
      </c>
      <c r="BS17" s="7" t="s">
        <v>463</v>
      </c>
      <c r="BT17" s="7" t="s">
        <v>464</v>
      </c>
      <c r="BU17" s="488" t="s">
        <v>511</v>
      </c>
      <c r="BV17" s="489">
        <v>34361</v>
      </c>
      <c r="BW17" s="7" t="s">
        <v>503</v>
      </c>
      <c r="BX17" s="7" t="s">
        <v>503</v>
      </c>
      <c r="BY17" s="538">
        <v>12.580882352941176</v>
      </c>
      <c r="BZ17" s="501">
        <v>17</v>
      </c>
      <c r="CA17" s="501" t="s">
        <v>252</v>
      </c>
      <c r="CB17" s="254">
        <v>2016</v>
      </c>
      <c r="CC17" s="538">
        <v>13.333333333333334</v>
      </c>
      <c r="CD17" s="501">
        <v>9</v>
      </c>
      <c r="CE17" s="501" t="s">
        <v>252</v>
      </c>
      <c r="CF17" s="254">
        <v>2016</v>
      </c>
      <c r="CG17" s="539">
        <v>14.25</v>
      </c>
      <c r="CH17" s="501">
        <v>4</v>
      </c>
      <c r="CI17" s="501" t="s">
        <v>255</v>
      </c>
      <c r="CJ17" s="254">
        <v>2016</v>
      </c>
      <c r="CK17" s="536">
        <v>13.029166666666667</v>
      </c>
      <c r="CL17" s="537" t="s">
        <v>31</v>
      </c>
      <c r="CM17" s="540">
        <v>9.117647058823529</v>
      </c>
      <c r="CN17" s="501">
        <v>12</v>
      </c>
      <c r="CO17" s="501" t="s">
        <v>333</v>
      </c>
      <c r="CP17" s="254">
        <v>2016</v>
      </c>
      <c r="CQ17" s="539">
        <v>12.375</v>
      </c>
      <c r="CR17" s="501">
        <v>6</v>
      </c>
      <c r="CS17" s="501" t="s">
        <v>252</v>
      </c>
      <c r="CT17" s="254">
        <v>2016</v>
      </c>
      <c r="CU17" s="539">
        <v>14</v>
      </c>
      <c r="CV17" s="501">
        <v>4</v>
      </c>
      <c r="CW17" s="501" t="s">
        <v>255</v>
      </c>
      <c r="CX17" s="254">
        <v>2016</v>
      </c>
      <c r="CY17" s="539">
        <v>11.875</v>
      </c>
      <c r="CZ17" s="501">
        <v>3</v>
      </c>
      <c r="DA17" s="501" t="s">
        <v>249</v>
      </c>
      <c r="DB17" s="254">
        <v>2016</v>
      </c>
      <c r="DC17" s="537">
        <v>10.695833333333333</v>
      </c>
      <c r="DD17" s="535" t="s">
        <v>31</v>
      </c>
    </row>
    <row r="18" spans="2:108" ht="15" customHeight="1">
      <c r="B18" s="225">
        <f>IF('كشف النقاط'!A18&gt;0,'كشف النقاط'!A18," ")</f>
        <v>10</v>
      </c>
      <c r="C18" s="171" t="str">
        <f>IF('كشف النقاط'!B18&gt;0,'كشف النقاط'!B18," ")</f>
        <v>بن سعدون</v>
      </c>
      <c r="D18" s="171" t="str">
        <f>IF('كشف النقاط'!C18&gt;0,'كشف النقاط'!C18," ")</f>
        <v>لطفي</v>
      </c>
      <c r="E18" s="488" t="s">
        <v>512</v>
      </c>
      <c r="F18" s="489">
        <v>34313</v>
      </c>
      <c r="G18" s="7" t="s">
        <v>503</v>
      </c>
      <c r="H18" s="7" t="s">
        <v>503</v>
      </c>
      <c r="I18" s="153">
        <f>IF('مداولات 1'!E:E&gt;='استدراك 1'!E:E,'مداولات 1'!E:E,'استدراك 1'!E:E)</f>
        <v>84.75</v>
      </c>
      <c r="J18" s="154">
        <f t="shared" si="0"/>
        <v>6</v>
      </c>
      <c r="K18" s="154">
        <f>'كشف النقاط'!O18</f>
        <v>1</v>
      </c>
      <c r="L18" s="154">
        <f>'كشف النقاط'!P18</f>
        <v>2017</v>
      </c>
      <c r="M18" s="153">
        <f>IF('مداولات 1'!G:G&gt;='استدراك 1'!G:G,'مداولات 1'!G:G,'استدراك 1'!G:G)</f>
        <v>76.5</v>
      </c>
      <c r="N18" s="154">
        <f t="shared" si="1"/>
        <v>6</v>
      </c>
      <c r="O18" s="253">
        <f>'كشف النقاط'!O71</f>
        <v>1</v>
      </c>
      <c r="P18" s="253">
        <f>'كشف النقاط'!P71</f>
        <v>2017</v>
      </c>
      <c r="Q18" s="494">
        <f t="shared" si="2"/>
        <v>13.4375</v>
      </c>
      <c r="R18" s="156">
        <f t="shared" si="3"/>
        <v>12</v>
      </c>
      <c r="S18" s="156" t="s">
        <v>31</v>
      </c>
      <c r="T18" s="156" t="s">
        <v>252</v>
      </c>
      <c r="U18" s="156">
        <v>2017</v>
      </c>
      <c r="V18" s="153">
        <f>IF('مداولات 1'!K:K&gt;='استدراك 1'!K:K,'مداولات 1'!K:K,'استدراك 1'!K:K)</f>
        <v>30</v>
      </c>
      <c r="W18" s="154">
        <f t="shared" si="4"/>
        <v>3</v>
      </c>
      <c r="X18" s="253">
        <f>'كشف النقاط'!O125</f>
        <v>1</v>
      </c>
      <c r="Y18" s="253">
        <f>'كشف النقاط'!P125</f>
        <v>2017</v>
      </c>
      <c r="Z18" s="494">
        <f t="shared" si="5"/>
        <v>10</v>
      </c>
      <c r="AA18" s="156">
        <f t="shared" si="6"/>
        <v>3</v>
      </c>
      <c r="AB18" s="364" t="s">
        <v>249</v>
      </c>
      <c r="AC18" s="157">
        <f>IF('مداولات 1'!O:O&gt;='استدراك 1'!O:O,'مداولات 1'!O:O,'استدراك 1'!O:O)</f>
        <v>59</v>
      </c>
      <c r="AD18" s="154">
        <f t="shared" si="7"/>
        <v>4</v>
      </c>
      <c r="AE18" s="154">
        <f>'كشف النقاط'!O177</f>
        <v>1</v>
      </c>
      <c r="AF18" s="154">
        <f>'كشف النقاط'!P177</f>
        <v>2017</v>
      </c>
      <c r="AG18" s="153">
        <f>IF('مداولات 1'!Q:Q&gt;='استدراك 1'!Q:Q,'مداولات 1'!Q:Q,'استدراك 1'!Q:Q)</f>
        <v>49</v>
      </c>
      <c r="AH18" s="154">
        <f t="shared" si="8"/>
        <v>4</v>
      </c>
      <c r="AI18" s="154">
        <f>'كشف النقاط'!O230</f>
        <v>1</v>
      </c>
      <c r="AJ18" s="154">
        <f>'كشف النقاط'!P230</f>
        <v>2017</v>
      </c>
      <c r="AK18" s="153">
        <f t="shared" si="9"/>
        <v>13.5</v>
      </c>
      <c r="AL18" s="158">
        <f t="shared" si="10"/>
        <v>8</v>
      </c>
      <c r="AM18" s="156" t="s">
        <v>31</v>
      </c>
      <c r="AN18" s="158" t="s">
        <v>252</v>
      </c>
      <c r="AO18" s="156">
        <v>2017</v>
      </c>
      <c r="AP18" s="153">
        <f>IF('مداولات 1'!U:U&gt;='استدراك 1'!U:U,'مداولات 1'!U:U,'استدراك 1'!U:U)</f>
        <v>42.75</v>
      </c>
      <c r="AQ18" s="159">
        <f t="shared" si="11"/>
        <v>3</v>
      </c>
      <c r="AR18" s="159">
        <f>'كشف النقاط'!O284</f>
        <v>1</v>
      </c>
      <c r="AS18" s="159">
        <f>'كشف النقاط'!P284</f>
        <v>2017</v>
      </c>
      <c r="AT18" s="153">
        <f>IF('مداولات 1'!W:W&gt;='استدراك 1'!W:W,'مداولات 1'!W:W,'استدراك 1'!W:W)</f>
        <v>44</v>
      </c>
      <c r="AU18" s="159">
        <f t="shared" si="12"/>
        <v>4</v>
      </c>
      <c r="AV18" s="159">
        <f>'كشف النقاط'!O338</f>
        <v>1</v>
      </c>
      <c r="AW18" s="159">
        <f>'كشف النقاط'!P338</f>
        <v>2017</v>
      </c>
      <c r="AX18" s="153">
        <f t="shared" si="13"/>
        <v>12.392857142857142</v>
      </c>
      <c r="AY18" s="158">
        <f t="shared" si="14"/>
        <v>7</v>
      </c>
      <c r="AZ18" s="156" t="s">
        <v>31</v>
      </c>
      <c r="BA18" s="158" t="s">
        <v>252</v>
      </c>
      <c r="BB18" s="156">
        <v>2017</v>
      </c>
      <c r="BC18" s="153">
        <f t="shared" si="15"/>
        <v>12.866666666666667</v>
      </c>
      <c r="BD18" s="160">
        <f t="shared" si="16"/>
        <v>30</v>
      </c>
      <c r="BE18" s="156" t="s">
        <v>31</v>
      </c>
      <c r="BG18" s="225" t="str">
        <f>IF('كشف النقاط'!AE18&gt;0,'كشف النقاط'!AE18," ")</f>
        <v> </v>
      </c>
      <c r="BH18" s="64">
        <f>IF('مداولات 2'!E:E&gt;='استدراك 2'!E:E,'مداولات 2'!E:E,'استدراك 2'!E:E)</f>
        <v>480</v>
      </c>
      <c r="BI18" s="533">
        <f t="shared" si="17"/>
        <v>16</v>
      </c>
      <c r="BJ18" s="65">
        <f t="shared" si="18"/>
        <v>30</v>
      </c>
      <c r="BK18" s="533">
        <f t="shared" si="19"/>
        <v>16</v>
      </c>
      <c r="BL18" s="66">
        <f t="shared" si="20"/>
        <v>30</v>
      </c>
      <c r="BM18" s="66" t="str">
        <f>'كشف النقاط'!O457</f>
        <v>د1</v>
      </c>
      <c r="BN18" s="66" t="s">
        <v>369</v>
      </c>
      <c r="BO18" s="66">
        <f>'كشف النقاط'!P457</f>
        <v>2017</v>
      </c>
      <c r="BP18" s="550"/>
      <c r="BQ18" s="66" t="s">
        <v>465</v>
      </c>
      <c r="BR18" s="554" t="s">
        <v>466</v>
      </c>
      <c r="BS18" s="7" t="s">
        <v>465</v>
      </c>
      <c r="BT18" s="7" t="s">
        <v>466</v>
      </c>
      <c r="BU18" s="488" t="s">
        <v>512</v>
      </c>
      <c r="BV18" s="489">
        <v>34313</v>
      </c>
      <c r="BW18" s="7" t="s">
        <v>503</v>
      </c>
      <c r="BX18" s="7" t="s">
        <v>566</v>
      </c>
      <c r="BY18" s="538">
        <v>11.029411764705882</v>
      </c>
      <c r="BZ18" s="501">
        <v>17</v>
      </c>
      <c r="CA18" s="501" t="s">
        <v>249</v>
      </c>
      <c r="CB18" s="254">
        <v>2016</v>
      </c>
      <c r="CC18" s="538">
        <v>9.25</v>
      </c>
      <c r="CD18" s="501">
        <v>3</v>
      </c>
      <c r="CE18" s="501" t="s">
        <v>333</v>
      </c>
      <c r="CF18" s="254">
        <v>2016</v>
      </c>
      <c r="CG18" s="539">
        <v>10.625</v>
      </c>
      <c r="CH18" s="501">
        <v>4</v>
      </c>
      <c r="CI18" s="501" t="s">
        <v>249</v>
      </c>
      <c r="CJ18" s="254">
        <v>2016</v>
      </c>
      <c r="CK18" s="536">
        <v>10.441666666666666</v>
      </c>
      <c r="CL18" s="537" t="s">
        <v>31</v>
      </c>
      <c r="CM18" s="540">
        <v>12.470588235294118</v>
      </c>
      <c r="CN18" s="501">
        <v>17</v>
      </c>
      <c r="CO18" s="501" t="s">
        <v>252</v>
      </c>
      <c r="CP18" s="254">
        <v>2016</v>
      </c>
      <c r="CQ18" s="539">
        <v>12.5</v>
      </c>
      <c r="CR18" s="501">
        <v>6</v>
      </c>
      <c r="CS18" s="501" t="s">
        <v>252</v>
      </c>
      <c r="CT18" s="254">
        <v>2016</v>
      </c>
      <c r="CU18" s="539">
        <v>13.75</v>
      </c>
      <c r="CV18" s="501">
        <v>4</v>
      </c>
      <c r="CW18" s="501" t="s">
        <v>252</v>
      </c>
      <c r="CX18" s="254">
        <v>2016</v>
      </c>
      <c r="CY18" s="539">
        <v>10</v>
      </c>
      <c r="CZ18" s="501">
        <v>3</v>
      </c>
      <c r="DA18" s="501" t="s">
        <v>249</v>
      </c>
      <c r="DB18" s="254">
        <v>2016</v>
      </c>
      <c r="DC18" s="537">
        <v>12.4</v>
      </c>
      <c r="DD18" s="535" t="s">
        <v>31</v>
      </c>
    </row>
    <row r="19" spans="2:108" ht="15" customHeight="1">
      <c r="B19" s="225">
        <f>IF('كشف النقاط'!A19&gt;0,'كشف النقاط'!A19," ")</f>
        <v>11</v>
      </c>
      <c r="C19" s="171" t="str">
        <f>IF('كشف النقاط'!B19&gt;0,'كشف النقاط'!B19," ")</f>
        <v>لعجيمي</v>
      </c>
      <c r="D19" s="171" t="str">
        <f>IF('كشف النقاط'!C19&gt;0,'كشف النقاط'!C19," ")</f>
        <v>صبرينة</v>
      </c>
      <c r="E19" s="488" t="s">
        <v>513</v>
      </c>
      <c r="F19" s="489">
        <v>34188</v>
      </c>
      <c r="G19" s="7" t="s">
        <v>514</v>
      </c>
      <c r="H19" s="7" t="s">
        <v>529</v>
      </c>
      <c r="I19" s="153">
        <f>IF('مداولات 1'!E:E&gt;='استدراك 1'!E:E,'مداولات 1'!E:E,'استدراك 1'!E:E)</f>
        <v>88.5</v>
      </c>
      <c r="J19" s="154">
        <f t="shared" si="0"/>
        <v>6</v>
      </c>
      <c r="K19" s="154">
        <f>'كشف النقاط'!O19</f>
        <v>1</v>
      </c>
      <c r="L19" s="154">
        <f>'كشف النقاط'!P19</f>
        <v>2017</v>
      </c>
      <c r="M19" s="153">
        <f>IF('مداولات 1'!G:G&gt;='استدراك 1'!G:G,'مداولات 1'!G:G,'استدراك 1'!G:G)</f>
        <v>75</v>
      </c>
      <c r="N19" s="154">
        <f t="shared" si="1"/>
        <v>6</v>
      </c>
      <c r="O19" s="253">
        <f>'كشف النقاط'!O72</f>
        <v>1</v>
      </c>
      <c r="P19" s="253">
        <f>'كشف النقاط'!P72</f>
        <v>2017</v>
      </c>
      <c r="Q19" s="494">
        <f t="shared" si="2"/>
        <v>13.625</v>
      </c>
      <c r="R19" s="156">
        <f t="shared" si="3"/>
        <v>12</v>
      </c>
      <c r="S19" s="156" t="s">
        <v>31</v>
      </c>
      <c r="T19" s="156" t="s">
        <v>252</v>
      </c>
      <c r="U19" s="156">
        <v>2017</v>
      </c>
      <c r="V19" s="153">
        <f>IF('مداولات 1'!K:K&gt;='استدراك 1'!K:K,'مداولات 1'!K:K,'استدراك 1'!K:K)</f>
        <v>24</v>
      </c>
      <c r="W19" s="154">
        <f t="shared" si="4"/>
        <v>0</v>
      </c>
      <c r="X19" s="253">
        <f>'كشف النقاط'!O126</f>
        <v>1</v>
      </c>
      <c r="Y19" s="253">
        <f>'كشف النقاط'!P126</f>
        <v>2017</v>
      </c>
      <c r="Z19" s="494">
        <f t="shared" si="5"/>
        <v>8</v>
      </c>
      <c r="AA19" s="156">
        <f t="shared" si="6"/>
        <v>0</v>
      </c>
      <c r="AB19" s="364" t="s">
        <v>333</v>
      </c>
      <c r="AC19" s="157">
        <f>IF('مداولات 1'!O:O&gt;='استدراك 1'!O:O,'مداولات 1'!O:O,'استدراك 1'!O:O)</f>
        <v>43</v>
      </c>
      <c r="AD19" s="154">
        <f t="shared" si="7"/>
        <v>4</v>
      </c>
      <c r="AE19" s="154">
        <f>'كشف النقاط'!O178</f>
        <v>1</v>
      </c>
      <c r="AF19" s="154">
        <f>'كشف النقاط'!P178</f>
        <v>2017</v>
      </c>
      <c r="AG19" s="153">
        <f>IF('مداولات 1'!Q:Q&gt;='استدراك 1'!Q:Q,'مداولات 1'!Q:Q,'استدراك 1'!Q:Q)</f>
        <v>56</v>
      </c>
      <c r="AH19" s="154">
        <f t="shared" si="8"/>
        <v>4</v>
      </c>
      <c r="AI19" s="154">
        <f>'كشف النقاط'!O231</f>
        <v>1</v>
      </c>
      <c r="AJ19" s="154">
        <f>'كشف النقاط'!P231</f>
        <v>2017</v>
      </c>
      <c r="AK19" s="153">
        <f t="shared" si="9"/>
        <v>12.375</v>
      </c>
      <c r="AL19" s="158">
        <f t="shared" si="10"/>
        <v>8</v>
      </c>
      <c r="AM19" s="156" t="s">
        <v>31</v>
      </c>
      <c r="AN19" s="158" t="s">
        <v>252</v>
      </c>
      <c r="AO19" s="156">
        <v>2017</v>
      </c>
      <c r="AP19" s="153">
        <f>IF('مداولات 1'!U:U&gt;='استدراك 1'!U:U,'مداولات 1'!U:U,'استدراك 1'!U:U)</f>
        <v>31.5</v>
      </c>
      <c r="AQ19" s="159">
        <f t="shared" si="11"/>
        <v>3</v>
      </c>
      <c r="AR19" s="159">
        <f>'كشف النقاط'!O285</f>
        <v>1</v>
      </c>
      <c r="AS19" s="159">
        <f>'كشف النقاط'!P285</f>
        <v>2017</v>
      </c>
      <c r="AT19" s="153">
        <f>IF('مداولات 1'!W:W&gt;='استدراك 1'!W:W,'مداولات 1'!W:W,'استدراك 1'!W:W)</f>
        <v>51</v>
      </c>
      <c r="AU19" s="159">
        <f t="shared" si="12"/>
        <v>4</v>
      </c>
      <c r="AV19" s="159">
        <f>'كشف النقاط'!O339</f>
        <v>1</v>
      </c>
      <c r="AW19" s="159">
        <f>'كشف النقاط'!P339</f>
        <v>2017</v>
      </c>
      <c r="AX19" s="153">
        <f t="shared" si="13"/>
        <v>11.785714285714286</v>
      </c>
      <c r="AY19" s="158">
        <f t="shared" si="14"/>
        <v>7</v>
      </c>
      <c r="AZ19" s="156" t="s">
        <v>31</v>
      </c>
      <c r="BA19" s="158" t="s">
        <v>249</v>
      </c>
      <c r="BB19" s="156">
        <v>2017</v>
      </c>
      <c r="BC19" s="153">
        <f t="shared" si="15"/>
        <v>12.3</v>
      </c>
      <c r="BD19" s="160">
        <f t="shared" si="16"/>
        <v>30</v>
      </c>
      <c r="BE19" s="156" t="s">
        <v>31</v>
      </c>
      <c r="BG19" s="225" t="str">
        <f>IF('كشف النقاط'!AE19&gt;0,'كشف النقاط'!AE19," ")</f>
        <v> </v>
      </c>
      <c r="BH19" s="64">
        <f>IF('مداولات 2'!E:E&gt;='استدراك 2'!E:E,'مداولات 2'!E:E,'استدراك 2'!E:E)</f>
        <v>480</v>
      </c>
      <c r="BI19" s="533">
        <f t="shared" si="17"/>
        <v>16</v>
      </c>
      <c r="BJ19" s="65">
        <f t="shared" si="18"/>
        <v>30</v>
      </c>
      <c r="BK19" s="533">
        <f t="shared" si="19"/>
        <v>16</v>
      </c>
      <c r="BL19" s="66">
        <f t="shared" si="20"/>
        <v>30</v>
      </c>
      <c r="BM19" s="66" t="str">
        <f>'كشف النقاط'!O458</f>
        <v>د1</v>
      </c>
      <c r="BN19" s="66" t="s">
        <v>369</v>
      </c>
      <c r="BO19" s="66">
        <f>'كشف النقاط'!P458</f>
        <v>2017</v>
      </c>
      <c r="BP19" s="550"/>
      <c r="BQ19" s="66" t="s">
        <v>467</v>
      </c>
      <c r="BR19" s="554" t="s">
        <v>468</v>
      </c>
      <c r="BS19" s="7" t="s">
        <v>467</v>
      </c>
      <c r="BT19" s="7" t="s">
        <v>468</v>
      </c>
      <c r="BU19" s="488" t="s">
        <v>513</v>
      </c>
      <c r="BV19" s="489">
        <v>34188</v>
      </c>
      <c r="BW19" s="7" t="s">
        <v>514</v>
      </c>
      <c r="BX19" s="7" t="s">
        <v>567</v>
      </c>
      <c r="BY19" s="538">
        <v>10.875</v>
      </c>
      <c r="BZ19" s="501">
        <v>17</v>
      </c>
      <c r="CA19" s="501" t="s">
        <v>249</v>
      </c>
      <c r="CB19" s="254">
        <v>2016</v>
      </c>
      <c r="CC19" s="538">
        <v>11.791666666666666</v>
      </c>
      <c r="CD19" s="501">
        <v>9</v>
      </c>
      <c r="CE19" s="501" t="s">
        <v>249</v>
      </c>
      <c r="CF19" s="254">
        <v>2016</v>
      </c>
      <c r="CG19" s="539">
        <v>10.5</v>
      </c>
      <c r="CH19" s="501">
        <v>4</v>
      </c>
      <c r="CI19" s="501" t="s">
        <v>249</v>
      </c>
      <c r="CJ19" s="254">
        <v>2016</v>
      </c>
      <c r="CK19" s="536">
        <v>11.1</v>
      </c>
      <c r="CL19" s="537" t="s">
        <v>31</v>
      </c>
      <c r="CM19" s="540">
        <v>9.941176470588236</v>
      </c>
      <c r="CN19" s="501">
        <v>12</v>
      </c>
      <c r="CO19" s="501" t="s">
        <v>333</v>
      </c>
      <c r="CP19" s="254">
        <v>2016</v>
      </c>
      <c r="CQ19" s="539">
        <v>13.0625</v>
      </c>
      <c r="CR19" s="501">
        <v>6</v>
      </c>
      <c r="CS19" s="501" t="s">
        <v>252</v>
      </c>
      <c r="CT19" s="254">
        <v>2016</v>
      </c>
      <c r="CU19" s="539">
        <v>10.75</v>
      </c>
      <c r="CV19" s="501">
        <v>4</v>
      </c>
      <c r="CW19" s="501" t="s">
        <v>249</v>
      </c>
      <c r="CX19" s="254">
        <v>2016</v>
      </c>
      <c r="CY19" s="539">
        <v>13.25</v>
      </c>
      <c r="CZ19" s="501">
        <v>3</v>
      </c>
      <c r="DA19" s="501" t="s">
        <v>252</v>
      </c>
      <c r="DB19" s="254">
        <v>2016</v>
      </c>
      <c r="DC19" s="537">
        <v>11.004166666666666</v>
      </c>
      <c r="DD19" s="535" t="s">
        <v>31</v>
      </c>
    </row>
    <row r="20" spans="2:108" ht="15" customHeight="1">
      <c r="B20" s="225">
        <f>IF('كشف النقاط'!A20&gt;0,'كشف النقاط'!A20," ")</f>
        <v>12</v>
      </c>
      <c r="C20" s="171" t="str">
        <f>IF('كشف النقاط'!B20&gt;0,'كشف النقاط'!B20," ")</f>
        <v>خلفي</v>
      </c>
      <c r="D20" s="171" t="str">
        <f>IF('كشف النقاط'!C20&gt;0,'كشف النقاط'!C20," ")</f>
        <v>محمد الأمين</v>
      </c>
      <c r="E20" s="488" t="s">
        <v>515</v>
      </c>
      <c r="F20" s="489">
        <v>34275</v>
      </c>
      <c r="G20" s="7" t="s">
        <v>503</v>
      </c>
      <c r="H20" s="7" t="s">
        <v>503</v>
      </c>
      <c r="I20" s="153">
        <f>IF('مداولات 1'!E:E&gt;='استدراك 1'!E:E,'مداولات 1'!E:E,'استدراك 1'!E:E)</f>
        <v>78.75</v>
      </c>
      <c r="J20" s="154">
        <f t="shared" si="0"/>
        <v>6</v>
      </c>
      <c r="K20" s="154">
        <f>'كشف النقاط'!O20</f>
        <v>1</v>
      </c>
      <c r="L20" s="154">
        <f>'كشف النقاط'!P20</f>
        <v>2017</v>
      </c>
      <c r="M20" s="153">
        <f>IF('مداولات 1'!G:G&gt;='استدراك 1'!G:G,'مداولات 1'!G:G,'استدراك 1'!G:G)</f>
        <v>94.5</v>
      </c>
      <c r="N20" s="154">
        <f t="shared" si="1"/>
        <v>6</v>
      </c>
      <c r="O20" s="253">
        <f>'كشف النقاط'!O73</f>
        <v>1</v>
      </c>
      <c r="P20" s="253">
        <f>'كشف النقاط'!P73</f>
        <v>2017</v>
      </c>
      <c r="Q20" s="494">
        <f t="shared" si="2"/>
        <v>14.4375</v>
      </c>
      <c r="R20" s="156">
        <f t="shared" si="3"/>
        <v>12</v>
      </c>
      <c r="S20" s="156" t="s">
        <v>31</v>
      </c>
      <c r="T20" s="156" t="s">
        <v>255</v>
      </c>
      <c r="U20" s="156">
        <v>2017</v>
      </c>
      <c r="V20" s="153">
        <f>IF('مداولات 1'!K:K&gt;='استدراك 1'!K:K,'مداولات 1'!K:K,'استدراك 1'!K:K)</f>
        <v>19.5</v>
      </c>
      <c r="W20" s="154">
        <f t="shared" si="4"/>
        <v>0</v>
      </c>
      <c r="X20" s="253">
        <f>'كشف النقاط'!O127</f>
        <v>1</v>
      </c>
      <c r="Y20" s="253">
        <f>'كشف النقاط'!P127</f>
        <v>2017</v>
      </c>
      <c r="Z20" s="494">
        <f t="shared" si="5"/>
        <v>6.5</v>
      </c>
      <c r="AA20" s="156">
        <f t="shared" si="6"/>
        <v>0</v>
      </c>
      <c r="AB20" s="364" t="s">
        <v>333</v>
      </c>
      <c r="AC20" s="157">
        <f>IF('مداولات 1'!O:O&gt;='استدراك 1'!O:O,'مداولات 1'!O:O,'استدراك 1'!O:O)</f>
        <v>40.5</v>
      </c>
      <c r="AD20" s="154">
        <f t="shared" si="7"/>
        <v>4</v>
      </c>
      <c r="AE20" s="154">
        <f>'كشف النقاط'!O179</f>
        <v>1</v>
      </c>
      <c r="AF20" s="154">
        <f>'كشف النقاط'!P179</f>
        <v>2017</v>
      </c>
      <c r="AG20" s="153">
        <f>IF('مداولات 1'!Q:Q&gt;='استدراك 1'!Q:Q,'مداولات 1'!Q:Q,'استدراك 1'!Q:Q)</f>
        <v>56</v>
      </c>
      <c r="AH20" s="154">
        <f t="shared" si="8"/>
        <v>4</v>
      </c>
      <c r="AI20" s="154">
        <f>'كشف النقاط'!O232</f>
        <v>1</v>
      </c>
      <c r="AJ20" s="154">
        <f>'كشف النقاط'!P232</f>
        <v>2017</v>
      </c>
      <c r="AK20" s="153">
        <f t="shared" si="9"/>
        <v>12.0625</v>
      </c>
      <c r="AL20" s="158">
        <f t="shared" si="10"/>
        <v>8</v>
      </c>
      <c r="AM20" s="156" t="s">
        <v>31</v>
      </c>
      <c r="AN20" s="158" t="s">
        <v>252</v>
      </c>
      <c r="AO20" s="156">
        <v>2017</v>
      </c>
      <c r="AP20" s="153">
        <f>IF('مداولات 1'!U:U&gt;='استدراك 1'!U:U,'مداولات 1'!U:U,'استدراك 1'!U:U)</f>
        <v>34.5</v>
      </c>
      <c r="AQ20" s="159">
        <f t="shared" si="11"/>
        <v>3</v>
      </c>
      <c r="AR20" s="159">
        <f>'كشف النقاط'!O286</f>
        <v>1</v>
      </c>
      <c r="AS20" s="159">
        <f>'كشف النقاط'!P286</f>
        <v>2017</v>
      </c>
      <c r="AT20" s="153">
        <f>IF('مداولات 1'!W:W&gt;='استدراك 1'!W:W,'مداولات 1'!W:W,'استدراك 1'!W:W)</f>
        <v>21</v>
      </c>
      <c r="AU20" s="159">
        <f t="shared" si="12"/>
        <v>0</v>
      </c>
      <c r="AV20" s="159">
        <f>'كشف النقاط'!O340</f>
        <v>1</v>
      </c>
      <c r="AW20" s="159">
        <f>'كشف النقاط'!P340</f>
        <v>2017</v>
      </c>
      <c r="AX20" s="153">
        <f t="shared" si="13"/>
        <v>7.928571428571429</v>
      </c>
      <c r="AY20" s="158">
        <f t="shared" si="14"/>
        <v>3</v>
      </c>
      <c r="AZ20" s="156" t="s">
        <v>31</v>
      </c>
      <c r="BA20" s="158" t="s">
        <v>333</v>
      </c>
      <c r="BB20" s="156">
        <v>2017</v>
      </c>
      <c r="BC20" s="153">
        <f t="shared" si="15"/>
        <v>11.491666666666667</v>
      </c>
      <c r="BD20" s="160">
        <f t="shared" si="16"/>
        <v>30</v>
      </c>
      <c r="BE20" s="156" t="s">
        <v>31</v>
      </c>
      <c r="BG20" s="225" t="str">
        <f>IF('كشف النقاط'!AE20&gt;0,'كشف النقاط'!AE20," ")</f>
        <v> </v>
      </c>
      <c r="BH20" s="64">
        <f>IF('مداولات 2'!E:E&gt;='استدراك 2'!E:E,'مداولات 2'!E:E,'استدراك 2'!E:E)</f>
        <v>480</v>
      </c>
      <c r="BI20" s="533">
        <f t="shared" si="17"/>
        <v>16</v>
      </c>
      <c r="BJ20" s="65">
        <f t="shared" si="18"/>
        <v>30</v>
      </c>
      <c r="BK20" s="533">
        <f t="shared" si="19"/>
        <v>16</v>
      </c>
      <c r="BL20" s="66">
        <f t="shared" si="20"/>
        <v>30</v>
      </c>
      <c r="BM20" s="66" t="str">
        <f>'كشف النقاط'!O459</f>
        <v>د1</v>
      </c>
      <c r="BN20" s="66" t="s">
        <v>369</v>
      </c>
      <c r="BO20" s="66">
        <f>'كشف النقاط'!P459</f>
        <v>2017</v>
      </c>
      <c r="BP20" s="550"/>
      <c r="BQ20" s="66" t="s">
        <v>469</v>
      </c>
      <c r="BR20" s="554" t="s">
        <v>470</v>
      </c>
      <c r="BS20" s="7" t="s">
        <v>469</v>
      </c>
      <c r="BT20" s="7" t="s">
        <v>540</v>
      </c>
      <c r="BU20" s="488" t="s">
        <v>515</v>
      </c>
      <c r="BV20" s="489">
        <v>34275</v>
      </c>
      <c r="BW20" s="7" t="s">
        <v>503</v>
      </c>
      <c r="BX20" s="7" t="s">
        <v>503</v>
      </c>
      <c r="BY20" s="538">
        <v>10.544117647058824</v>
      </c>
      <c r="BZ20" s="501">
        <v>17</v>
      </c>
      <c r="CA20" s="501" t="s">
        <v>249</v>
      </c>
      <c r="CB20" s="254">
        <v>2016</v>
      </c>
      <c r="CC20" s="538">
        <v>11.708333333333334</v>
      </c>
      <c r="CD20" s="501">
        <v>9</v>
      </c>
      <c r="CE20" s="501" t="s">
        <v>249</v>
      </c>
      <c r="CF20" s="254">
        <v>2016</v>
      </c>
      <c r="CG20" s="539">
        <v>11.25</v>
      </c>
      <c r="CH20" s="501">
        <v>4</v>
      </c>
      <c r="CI20" s="501" t="s">
        <v>249</v>
      </c>
      <c r="CJ20" s="254">
        <v>2016</v>
      </c>
      <c r="CK20" s="536">
        <v>10.9875</v>
      </c>
      <c r="CL20" s="537" t="s">
        <v>31</v>
      </c>
      <c r="CM20" s="540">
        <v>11.117647058823529</v>
      </c>
      <c r="CN20" s="501">
        <v>17</v>
      </c>
      <c r="CO20" s="501" t="s">
        <v>249</v>
      </c>
      <c r="CP20" s="254">
        <v>2016</v>
      </c>
      <c r="CQ20" s="539">
        <v>13.8125</v>
      </c>
      <c r="CR20" s="501">
        <v>6</v>
      </c>
      <c r="CS20" s="501" t="s">
        <v>252</v>
      </c>
      <c r="CT20" s="254">
        <v>2016</v>
      </c>
      <c r="CU20" s="539">
        <v>8.75</v>
      </c>
      <c r="CV20" s="501">
        <v>0</v>
      </c>
      <c r="CW20" s="501" t="s">
        <v>333</v>
      </c>
      <c r="CX20" s="254">
        <v>2016</v>
      </c>
      <c r="CY20" s="539">
        <v>8.125</v>
      </c>
      <c r="CZ20" s="501">
        <v>0</v>
      </c>
      <c r="DA20" s="501" t="s">
        <v>333</v>
      </c>
      <c r="DB20" s="254">
        <v>2016</v>
      </c>
      <c r="DC20" s="537">
        <v>11.041666666666666</v>
      </c>
      <c r="DD20" s="535" t="s">
        <v>31</v>
      </c>
    </row>
    <row r="21" spans="2:108" ht="15" customHeight="1">
      <c r="B21" s="225">
        <f>IF('كشف النقاط'!A21&gt;0,'كشف النقاط'!A21," ")</f>
        <v>13</v>
      </c>
      <c r="C21" s="171" t="str">
        <f>IF('كشف النقاط'!B21&gt;0,'كشف النقاط'!B21," ")</f>
        <v>مناصرية</v>
      </c>
      <c r="D21" s="171" t="str">
        <f>IF('كشف النقاط'!C21&gt;0,'كشف النقاط'!C21," ")</f>
        <v>راضية</v>
      </c>
      <c r="E21" s="488" t="s">
        <v>516</v>
      </c>
      <c r="F21" s="489">
        <v>34228</v>
      </c>
      <c r="G21" s="7" t="s">
        <v>503</v>
      </c>
      <c r="H21" s="7" t="s">
        <v>503</v>
      </c>
      <c r="I21" s="153">
        <f>IF('مداولات 1'!E:E&gt;='استدراك 1'!E:E,'مداولات 1'!E:E,'استدراك 1'!E:E)</f>
        <v>88.5</v>
      </c>
      <c r="J21" s="154">
        <f t="shared" si="0"/>
        <v>6</v>
      </c>
      <c r="K21" s="154">
        <f>'كشف النقاط'!O21</f>
        <v>1</v>
      </c>
      <c r="L21" s="154">
        <f>'كشف النقاط'!P21</f>
        <v>2017</v>
      </c>
      <c r="M21" s="153">
        <f>IF('مداولات 1'!G:G&gt;='استدراك 1'!G:G,'مداولات 1'!G:G,'استدراك 1'!G:G)</f>
        <v>90</v>
      </c>
      <c r="N21" s="154">
        <f t="shared" si="1"/>
        <v>6</v>
      </c>
      <c r="O21" s="253">
        <f>'كشف النقاط'!O74</f>
        <v>1</v>
      </c>
      <c r="P21" s="253">
        <f>'كشف النقاط'!P74</f>
        <v>2017</v>
      </c>
      <c r="Q21" s="494">
        <f t="shared" si="2"/>
        <v>14.875</v>
      </c>
      <c r="R21" s="156">
        <f t="shared" si="3"/>
        <v>12</v>
      </c>
      <c r="S21" s="156" t="s">
        <v>31</v>
      </c>
      <c r="T21" s="156" t="s">
        <v>255</v>
      </c>
      <c r="U21" s="156">
        <v>2017</v>
      </c>
      <c r="V21" s="153">
        <f>IF('مداولات 1'!K:K&gt;='استدراك 1'!K:K,'مداولات 1'!K:K,'استدراك 1'!K:K)</f>
        <v>32.25</v>
      </c>
      <c r="W21" s="154">
        <f t="shared" si="4"/>
        <v>3</v>
      </c>
      <c r="X21" s="253">
        <f>'كشف النقاط'!O128</f>
        <v>1</v>
      </c>
      <c r="Y21" s="253">
        <f>'كشف النقاط'!P128</f>
        <v>2017</v>
      </c>
      <c r="Z21" s="494">
        <f t="shared" si="5"/>
        <v>10.75</v>
      </c>
      <c r="AA21" s="156">
        <f t="shared" si="6"/>
        <v>3</v>
      </c>
      <c r="AB21" s="364" t="s">
        <v>249</v>
      </c>
      <c r="AC21" s="157">
        <f>IF('مداولات 1'!O:O&gt;='استدراك 1'!O:O,'مداولات 1'!O:O,'استدراك 1'!O:O)</f>
        <v>57</v>
      </c>
      <c r="AD21" s="154">
        <f t="shared" si="7"/>
        <v>4</v>
      </c>
      <c r="AE21" s="154">
        <f>'كشف النقاط'!O180</f>
        <v>1</v>
      </c>
      <c r="AF21" s="154">
        <f>'كشف النقاط'!P180</f>
        <v>2017</v>
      </c>
      <c r="AG21" s="153">
        <f>IF('مداولات 1'!Q:Q&gt;='استدراك 1'!Q:Q,'مداولات 1'!Q:Q,'استدراك 1'!Q:Q)</f>
        <v>66</v>
      </c>
      <c r="AH21" s="154">
        <f t="shared" si="8"/>
        <v>4</v>
      </c>
      <c r="AI21" s="154">
        <f>'كشف النقاط'!O233</f>
        <v>1</v>
      </c>
      <c r="AJ21" s="154">
        <f>'كشف النقاط'!P233</f>
        <v>2017</v>
      </c>
      <c r="AK21" s="153">
        <f t="shared" si="9"/>
        <v>15.375</v>
      </c>
      <c r="AL21" s="158">
        <f t="shared" si="10"/>
        <v>8</v>
      </c>
      <c r="AM21" s="156" t="s">
        <v>31</v>
      </c>
      <c r="AN21" s="158" t="s">
        <v>255</v>
      </c>
      <c r="AO21" s="156">
        <v>2017</v>
      </c>
      <c r="AP21" s="153">
        <f>IF('مداولات 1'!U:U&gt;='استدراك 1'!U:U,'مداولات 1'!U:U,'استدراك 1'!U:U)</f>
        <v>44.25</v>
      </c>
      <c r="AQ21" s="159">
        <f t="shared" si="11"/>
        <v>3</v>
      </c>
      <c r="AR21" s="159">
        <f>'كشف النقاط'!O287</f>
        <v>1</v>
      </c>
      <c r="AS21" s="159">
        <f>'كشف النقاط'!P287</f>
        <v>2017</v>
      </c>
      <c r="AT21" s="153">
        <f>IF('مداولات 1'!W:W&gt;='استدراك 1'!W:W,'مداولات 1'!W:W,'استدراك 1'!W:W)</f>
        <v>49</v>
      </c>
      <c r="AU21" s="159">
        <f t="shared" si="12"/>
        <v>4</v>
      </c>
      <c r="AV21" s="159">
        <f>'كشف النقاط'!O341</f>
        <v>1</v>
      </c>
      <c r="AW21" s="159">
        <f>'كشف النقاط'!P341</f>
        <v>2017</v>
      </c>
      <c r="AX21" s="153">
        <f t="shared" si="13"/>
        <v>13.321428571428571</v>
      </c>
      <c r="AY21" s="158">
        <f t="shared" si="14"/>
        <v>7</v>
      </c>
      <c r="AZ21" s="156" t="s">
        <v>31</v>
      </c>
      <c r="BA21" s="158" t="s">
        <v>252</v>
      </c>
      <c r="BB21" s="156">
        <v>2017</v>
      </c>
      <c r="BC21" s="153">
        <f t="shared" si="15"/>
        <v>14.233333333333333</v>
      </c>
      <c r="BD21" s="160">
        <f t="shared" si="16"/>
        <v>30</v>
      </c>
      <c r="BE21" s="156" t="s">
        <v>31</v>
      </c>
      <c r="BG21" s="225" t="str">
        <f>IF('كشف النقاط'!AE21&gt;0,'كشف النقاط'!AE21," ")</f>
        <v> </v>
      </c>
      <c r="BH21" s="64">
        <f>IF('مداولات 2'!E:E&gt;='استدراك 2'!E:E,'مداولات 2'!E:E,'استدراك 2'!E:E)</f>
        <v>480</v>
      </c>
      <c r="BI21" s="533">
        <f t="shared" si="17"/>
        <v>16</v>
      </c>
      <c r="BJ21" s="65">
        <f t="shared" si="18"/>
        <v>30</v>
      </c>
      <c r="BK21" s="533">
        <f t="shared" si="19"/>
        <v>16</v>
      </c>
      <c r="BL21" s="66">
        <f t="shared" si="20"/>
        <v>30</v>
      </c>
      <c r="BM21" s="66" t="str">
        <f>'كشف النقاط'!O460</f>
        <v>د1</v>
      </c>
      <c r="BN21" s="66" t="s">
        <v>369</v>
      </c>
      <c r="BO21" s="66">
        <f>'كشف النقاط'!P460</f>
        <v>2017</v>
      </c>
      <c r="BP21" s="550"/>
      <c r="BQ21" s="66" t="s">
        <v>471</v>
      </c>
      <c r="BR21" s="95" t="s">
        <v>472</v>
      </c>
      <c r="BS21" s="7" t="s">
        <v>471</v>
      </c>
      <c r="BT21" s="7" t="s">
        <v>472</v>
      </c>
      <c r="BU21" s="488" t="s">
        <v>516</v>
      </c>
      <c r="BV21" s="489">
        <v>34228</v>
      </c>
      <c r="BW21" s="7" t="s">
        <v>503</v>
      </c>
      <c r="BX21" s="7" t="s">
        <v>503</v>
      </c>
      <c r="BY21" s="538">
        <v>10.536764705882353</v>
      </c>
      <c r="BZ21" s="501">
        <v>17</v>
      </c>
      <c r="CA21" s="501" t="s">
        <v>249</v>
      </c>
      <c r="CB21" s="254">
        <v>2016</v>
      </c>
      <c r="CC21" s="538">
        <v>13</v>
      </c>
      <c r="CD21" s="501">
        <v>9</v>
      </c>
      <c r="CE21" s="501" t="s">
        <v>252</v>
      </c>
      <c r="CF21" s="254">
        <v>2016</v>
      </c>
      <c r="CG21" s="539">
        <v>10.5</v>
      </c>
      <c r="CH21" s="501">
        <v>4</v>
      </c>
      <c r="CI21" s="501" t="s">
        <v>249</v>
      </c>
      <c r="CJ21" s="254">
        <v>2016</v>
      </c>
      <c r="CK21" s="536">
        <v>11.270833333333334</v>
      </c>
      <c r="CL21" s="537" t="s">
        <v>31</v>
      </c>
      <c r="CM21" s="540">
        <v>10.941176470588236</v>
      </c>
      <c r="CN21" s="501">
        <v>17</v>
      </c>
      <c r="CO21" s="501" t="s">
        <v>249</v>
      </c>
      <c r="CP21" s="254">
        <v>2016</v>
      </c>
      <c r="CQ21" s="539">
        <v>12.1875</v>
      </c>
      <c r="CR21" s="501">
        <v>6</v>
      </c>
      <c r="CS21" s="501" t="s">
        <v>252</v>
      </c>
      <c r="CT21" s="254">
        <v>2016</v>
      </c>
      <c r="CU21" s="539">
        <v>14.375</v>
      </c>
      <c r="CV21" s="501">
        <v>4</v>
      </c>
      <c r="CW21" s="501" t="s">
        <v>255</v>
      </c>
      <c r="CX21" s="254">
        <v>2016</v>
      </c>
      <c r="CY21" s="539">
        <v>14.75</v>
      </c>
      <c r="CZ21" s="501">
        <v>3</v>
      </c>
      <c r="DA21" s="501" t="s">
        <v>255</v>
      </c>
      <c r="DB21" s="254">
        <v>2016</v>
      </c>
      <c r="DC21" s="534">
        <v>12.029166666666667</v>
      </c>
      <c r="DD21" s="535" t="s">
        <v>31</v>
      </c>
    </row>
    <row r="22" spans="2:108" ht="15" customHeight="1">
      <c r="B22" s="225">
        <f>IF('كشف النقاط'!A22&gt;0,'كشف النقاط'!A22," ")</f>
        <v>14</v>
      </c>
      <c r="C22" s="171" t="str">
        <f>IF('كشف النقاط'!B22&gt;0,'كشف النقاط'!B22," ")</f>
        <v>بوزيان</v>
      </c>
      <c r="D22" s="171" t="str">
        <f>IF('كشف النقاط'!C22&gt;0,'كشف النقاط'!C22," ")</f>
        <v>محمد أنيس</v>
      </c>
      <c r="E22" s="488" t="s">
        <v>517</v>
      </c>
      <c r="F22" s="489">
        <v>33712</v>
      </c>
      <c r="G22" s="7" t="s">
        <v>503</v>
      </c>
      <c r="H22" s="7" t="s">
        <v>503</v>
      </c>
      <c r="I22" s="153">
        <f>IF('مداولات 1'!E:E&gt;='استدراك 1'!E:E,'مداولات 1'!E:E,'استدراك 1'!E:E)</f>
        <v>54</v>
      </c>
      <c r="J22" s="154">
        <f t="shared" si="0"/>
        <v>0</v>
      </c>
      <c r="K22" s="154">
        <f>'كشف النقاط'!O22</f>
        <v>1</v>
      </c>
      <c r="L22" s="154">
        <f>'كشف النقاط'!P22</f>
        <v>2017</v>
      </c>
      <c r="M22" s="153">
        <f>IF('مداولات 1'!G:G&gt;='استدراك 1'!G:G,'مداولات 1'!G:G,'استدراك 1'!G:G)</f>
        <v>75</v>
      </c>
      <c r="N22" s="154">
        <f t="shared" si="1"/>
        <v>6</v>
      </c>
      <c r="O22" s="253">
        <f>'كشف النقاط'!O75</f>
        <v>1</v>
      </c>
      <c r="P22" s="253">
        <f>'كشف النقاط'!P75</f>
        <v>2017</v>
      </c>
      <c r="Q22" s="494">
        <f t="shared" si="2"/>
        <v>10.75</v>
      </c>
      <c r="R22" s="156">
        <f t="shared" si="3"/>
        <v>12</v>
      </c>
      <c r="S22" s="156" t="s">
        <v>31</v>
      </c>
      <c r="T22" s="156" t="s">
        <v>249</v>
      </c>
      <c r="U22" s="156">
        <v>2017</v>
      </c>
      <c r="V22" s="153">
        <f>IF('مداولات 1'!K:K&gt;='استدراك 1'!K:K,'مداولات 1'!K:K,'استدراك 1'!K:K)</f>
        <v>21</v>
      </c>
      <c r="W22" s="154">
        <f t="shared" si="4"/>
        <v>0</v>
      </c>
      <c r="X22" s="253">
        <f>'كشف النقاط'!O129</f>
        <v>1</v>
      </c>
      <c r="Y22" s="253">
        <f>'كشف النقاط'!P129</f>
        <v>2017</v>
      </c>
      <c r="Z22" s="494">
        <f t="shared" si="5"/>
        <v>7</v>
      </c>
      <c r="AA22" s="156">
        <f t="shared" si="6"/>
        <v>0</v>
      </c>
      <c r="AB22" s="364" t="s">
        <v>333</v>
      </c>
      <c r="AC22" s="157">
        <f>IF('مداولات 1'!O:O&gt;='استدراك 1'!O:O,'مداولات 1'!O:O,'استدراك 1'!O:O)</f>
        <v>52</v>
      </c>
      <c r="AD22" s="154">
        <f t="shared" si="7"/>
        <v>4</v>
      </c>
      <c r="AE22" s="154">
        <f>'كشف النقاط'!O181</f>
        <v>1</v>
      </c>
      <c r="AF22" s="154">
        <f>'كشف النقاط'!P181</f>
        <v>2017</v>
      </c>
      <c r="AG22" s="153">
        <f>IF('مداولات 1'!Q:Q&gt;='استدراك 1'!Q:Q,'مداولات 1'!Q:Q,'استدراك 1'!Q:Q)</f>
        <v>52</v>
      </c>
      <c r="AH22" s="154">
        <f t="shared" si="8"/>
        <v>4</v>
      </c>
      <c r="AI22" s="154">
        <f>'كشف النقاط'!O234</f>
        <v>1</v>
      </c>
      <c r="AJ22" s="154">
        <f>'كشف النقاط'!P234</f>
        <v>2017</v>
      </c>
      <c r="AK22" s="153">
        <f t="shared" si="9"/>
        <v>13</v>
      </c>
      <c r="AL22" s="158">
        <f t="shared" si="10"/>
        <v>8</v>
      </c>
      <c r="AM22" s="156" t="s">
        <v>31</v>
      </c>
      <c r="AN22" s="158" t="s">
        <v>252</v>
      </c>
      <c r="AO22" s="156">
        <v>2017</v>
      </c>
      <c r="AP22" s="153">
        <f>IF('مداولات 1'!U:U&gt;='استدراك 1'!U:U,'مداولات 1'!U:U,'استدراك 1'!U:U)</f>
        <v>27</v>
      </c>
      <c r="AQ22" s="159">
        <f t="shared" si="11"/>
        <v>0</v>
      </c>
      <c r="AR22" s="159">
        <f>'كشف النقاط'!O288</f>
        <v>1</v>
      </c>
      <c r="AS22" s="159">
        <f>'كشف النقاط'!P288</f>
        <v>2017</v>
      </c>
      <c r="AT22" s="153">
        <f>IF('مداولات 1'!W:W&gt;='استدراك 1'!W:W,'مداولات 1'!W:W,'استدراك 1'!W:W)</f>
        <v>28</v>
      </c>
      <c r="AU22" s="159">
        <f t="shared" si="12"/>
        <v>0</v>
      </c>
      <c r="AV22" s="159">
        <f>'كشف النقاط'!O342</f>
        <v>1</v>
      </c>
      <c r="AW22" s="159">
        <f>'كشف النقاط'!P342</f>
        <v>2017</v>
      </c>
      <c r="AX22" s="153">
        <f t="shared" si="13"/>
        <v>7.857142857142857</v>
      </c>
      <c r="AY22" s="158">
        <f t="shared" si="14"/>
        <v>0</v>
      </c>
      <c r="AZ22" s="156" t="s">
        <v>31</v>
      </c>
      <c r="BA22" s="158" t="s">
        <v>333</v>
      </c>
      <c r="BB22" s="156">
        <v>2017</v>
      </c>
      <c r="BC22" s="153">
        <f t="shared" si="15"/>
        <v>10.3</v>
      </c>
      <c r="BD22" s="160">
        <f t="shared" si="16"/>
        <v>30</v>
      </c>
      <c r="BE22" s="156" t="s">
        <v>31</v>
      </c>
      <c r="BG22" s="225" t="str">
        <f>IF('كشف النقاط'!AE22&gt;0,'كشف النقاط'!AE22," ")</f>
        <v> </v>
      </c>
      <c r="BH22" s="64">
        <f>IF('مداولات 2'!E:E&gt;='استدراك 2'!E:E,'مداولات 2'!E:E,'استدراك 2'!E:E)</f>
        <v>450</v>
      </c>
      <c r="BI22" s="533">
        <f t="shared" si="17"/>
        <v>15</v>
      </c>
      <c r="BJ22" s="65">
        <f t="shared" si="18"/>
        <v>30</v>
      </c>
      <c r="BK22" s="533">
        <f t="shared" si="19"/>
        <v>15</v>
      </c>
      <c r="BL22" s="66">
        <f t="shared" si="20"/>
        <v>30</v>
      </c>
      <c r="BM22" s="66" t="str">
        <f>'كشف النقاط'!O461</f>
        <v>د1</v>
      </c>
      <c r="BN22" s="66" t="s">
        <v>255</v>
      </c>
      <c r="BO22" s="66">
        <f>'كشف النقاط'!P461</f>
        <v>2017</v>
      </c>
      <c r="BP22" s="550"/>
      <c r="BQ22" s="66" t="s">
        <v>473</v>
      </c>
      <c r="BR22" s="555" t="s">
        <v>474</v>
      </c>
      <c r="BS22" s="7" t="s">
        <v>473</v>
      </c>
      <c r="BT22" s="7" t="s">
        <v>474</v>
      </c>
      <c r="BU22" s="488" t="s">
        <v>517</v>
      </c>
      <c r="BV22" s="489">
        <v>33712</v>
      </c>
      <c r="BW22" s="7" t="s">
        <v>503</v>
      </c>
      <c r="BX22" s="7" t="s">
        <v>503</v>
      </c>
      <c r="BY22" s="538">
        <v>11.176470588235293</v>
      </c>
      <c r="BZ22" s="501">
        <v>17</v>
      </c>
      <c r="CA22" s="501" t="s">
        <v>249</v>
      </c>
      <c r="CB22" s="254">
        <v>2016</v>
      </c>
      <c r="CC22" s="538">
        <v>11.333333333333334</v>
      </c>
      <c r="CD22" s="501">
        <v>9</v>
      </c>
      <c r="CE22" s="501" t="s">
        <v>249</v>
      </c>
      <c r="CF22" s="254">
        <v>2016</v>
      </c>
      <c r="CG22" s="539">
        <v>10.875</v>
      </c>
      <c r="CH22" s="501">
        <v>4</v>
      </c>
      <c r="CI22" s="501" t="s">
        <v>249</v>
      </c>
      <c r="CJ22" s="254">
        <v>2016</v>
      </c>
      <c r="CK22" s="536">
        <v>11.183333333333334</v>
      </c>
      <c r="CL22" s="537" t="s">
        <v>31</v>
      </c>
      <c r="CM22" s="540">
        <v>10.705882352941176</v>
      </c>
      <c r="CN22" s="501">
        <v>17</v>
      </c>
      <c r="CO22" s="501" t="s">
        <v>249</v>
      </c>
      <c r="CP22" s="254">
        <v>2016</v>
      </c>
      <c r="CQ22" s="539">
        <v>7.0625</v>
      </c>
      <c r="CR22" s="501">
        <v>3</v>
      </c>
      <c r="CS22" s="501" t="s">
        <v>333</v>
      </c>
      <c r="CT22" s="254">
        <v>2016</v>
      </c>
      <c r="CU22" s="539">
        <v>11.25</v>
      </c>
      <c r="CV22" s="501">
        <v>4</v>
      </c>
      <c r="CW22" s="501" t="s">
        <v>249</v>
      </c>
      <c r="CX22" s="254">
        <v>2016</v>
      </c>
      <c r="CY22" s="539">
        <v>10.166666666666666</v>
      </c>
      <c r="CZ22" s="501">
        <v>3</v>
      </c>
      <c r="DA22" s="501" t="s">
        <v>249</v>
      </c>
      <c r="DB22" s="254">
        <v>2016</v>
      </c>
      <c r="DC22" s="537">
        <v>9.995833333333334</v>
      </c>
      <c r="DD22" s="535" t="s">
        <v>32</v>
      </c>
    </row>
    <row r="23" spans="2:108" ht="15" customHeight="1">
      <c r="B23" s="225">
        <f>IF('كشف النقاط'!A23&gt;0,'كشف النقاط'!A23," ")</f>
        <v>15</v>
      </c>
      <c r="C23" s="171" t="str">
        <f>IF('كشف النقاط'!B23&gt;0,'كشف النقاط'!B23," ")</f>
        <v>بوسالم</v>
      </c>
      <c r="D23" s="171" t="str">
        <f>IF('كشف النقاط'!C23&gt;0,'كشف النقاط'!C23," ")</f>
        <v>كوثر</v>
      </c>
      <c r="E23" s="488" t="s">
        <v>504</v>
      </c>
      <c r="F23" s="489">
        <v>34033</v>
      </c>
      <c r="G23" s="7" t="s">
        <v>503</v>
      </c>
      <c r="H23" s="7" t="s">
        <v>503</v>
      </c>
      <c r="I23" s="153">
        <f>IF('مداولات 1'!E:E&gt;='استدراك 1'!E:E,'مداولات 1'!E:E,'استدراك 1'!E:E)</f>
        <v>63</v>
      </c>
      <c r="J23" s="154">
        <f t="shared" si="0"/>
        <v>6</v>
      </c>
      <c r="K23" s="154">
        <f>'كشف النقاط'!O23</f>
        <v>1</v>
      </c>
      <c r="L23" s="154">
        <f>'كشف النقاط'!P23</f>
        <v>2017</v>
      </c>
      <c r="M23" s="153">
        <f>IF('مداولات 1'!G:G&gt;='استدراك 1'!G:G,'مداولات 1'!G:G,'استدراك 1'!G:G)</f>
        <v>87</v>
      </c>
      <c r="N23" s="154">
        <f t="shared" si="1"/>
        <v>6</v>
      </c>
      <c r="O23" s="253">
        <f>'كشف النقاط'!O76</f>
        <v>1</v>
      </c>
      <c r="P23" s="253">
        <f>'كشف النقاط'!P76</f>
        <v>2017</v>
      </c>
      <c r="Q23" s="494">
        <f t="shared" si="2"/>
        <v>12.5</v>
      </c>
      <c r="R23" s="156">
        <f t="shared" si="3"/>
        <v>12</v>
      </c>
      <c r="S23" s="156" t="s">
        <v>31</v>
      </c>
      <c r="T23" s="156" t="s">
        <v>252</v>
      </c>
      <c r="U23" s="156">
        <v>2017</v>
      </c>
      <c r="V23" s="153">
        <f>IF('مداولات 1'!K:K&gt;='استدراك 1'!K:K,'مداولات 1'!K:K,'استدراك 1'!K:K)</f>
        <v>24.75</v>
      </c>
      <c r="W23" s="154">
        <f t="shared" si="4"/>
        <v>0</v>
      </c>
      <c r="X23" s="253">
        <f>'كشف النقاط'!O130</f>
        <v>1</v>
      </c>
      <c r="Y23" s="253">
        <f>'كشف النقاط'!P130</f>
        <v>2017</v>
      </c>
      <c r="Z23" s="494">
        <f t="shared" si="5"/>
        <v>8.25</v>
      </c>
      <c r="AA23" s="156">
        <f t="shared" si="6"/>
        <v>0</v>
      </c>
      <c r="AB23" s="364" t="s">
        <v>333</v>
      </c>
      <c r="AC23" s="157">
        <f>IF('مداولات 1'!O:O&gt;='استدراك 1'!O:O,'مداولات 1'!O:O,'استدراك 1'!O:O)</f>
        <v>43</v>
      </c>
      <c r="AD23" s="154">
        <f t="shared" si="7"/>
        <v>4</v>
      </c>
      <c r="AE23" s="154">
        <f>'كشف النقاط'!O182</f>
        <v>1</v>
      </c>
      <c r="AF23" s="154">
        <f>'كشف النقاط'!P182</f>
        <v>2017</v>
      </c>
      <c r="AG23" s="153">
        <f>IF('مداولات 1'!Q:Q&gt;='استدراك 1'!Q:Q,'مداولات 1'!Q:Q,'استدراك 1'!Q:Q)</f>
        <v>57</v>
      </c>
      <c r="AH23" s="154">
        <f t="shared" si="8"/>
        <v>4</v>
      </c>
      <c r="AI23" s="154">
        <f>'كشف النقاط'!O235</f>
        <v>1</v>
      </c>
      <c r="AJ23" s="154">
        <f>'كشف النقاط'!P235</f>
        <v>2017</v>
      </c>
      <c r="AK23" s="153">
        <f t="shared" si="9"/>
        <v>12.5</v>
      </c>
      <c r="AL23" s="158">
        <f t="shared" si="10"/>
        <v>8</v>
      </c>
      <c r="AM23" s="156" t="s">
        <v>31</v>
      </c>
      <c r="AN23" s="158" t="s">
        <v>252</v>
      </c>
      <c r="AO23" s="156">
        <v>2017</v>
      </c>
      <c r="AP23" s="153">
        <f>IF('مداولات 1'!U:U&gt;='استدراك 1'!U:U,'مداولات 1'!U:U,'استدراك 1'!U:U)</f>
        <v>24.75</v>
      </c>
      <c r="AQ23" s="159">
        <f t="shared" si="11"/>
        <v>0</v>
      </c>
      <c r="AR23" s="159">
        <f>'كشف النقاط'!O289</f>
        <v>1</v>
      </c>
      <c r="AS23" s="159">
        <f>'كشف النقاط'!P289</f>
        <v>2017</v>
      </c>
      <c r="AT23" s="153">
        <f>IF('مداولات 1'!W:W&gt;='استدراك 1'!W:W,'مداولات 1'!W:W,'استدراك 1'!W:W)</f>
        <v>31.5</v>
      </c>
      <c r="AU23" s="159">
        <f t="shared" si="12"/>
        <v>0</v>
      </c>
      <c r="AV23" s="159">
        <f>'كشف النقاط'!O343</f>
        <v>1</v>
      </c>
      <c r="AW23" s="159">
        <f>'كشف النقاط'!P343</f>
        <v>2017</v>
      </c>
      <c r="AX23" s="153">
        <f t="shared" si="13"/>
        <v>8.035714285714286</v>
      </c>
      <c r="AY23" s="158">
        <f t="shared" si="14"/>
        <v>0</v>
      </c>
      <c r="AZ23" s="156" t="s">
        <v>31</v>
      </c>
      <c r="BA23" s="158" t="s">
        <v>333</v>
      </c>
      <c r="BB23" s="156">
        <v>2017</v>
      </c>
      <c r="BC23" s="153">
        <f t="shared" si="15"/>
        <v>11.033333333333333</v>
      </c>
      <c r="BD23" s="160">
        <f t="shared" si="16"/>
        <v>30</v>
      </c>
      <c r="BE23" s="156" t="s">
        <v>31</v>
      </c>
      <c r="BG23" s="225" t="str">
        <f>IF('كشف النقاط'!AE23&gt;0,'كشف النقاط'!AE23," ")</f>
        <v> </v>
      </c>
      <c r="BH23" s="64">
        <f>IF('مداولات 2'!E:E&gt;='استدراك 2'!E:E,'مداولات 2'!E:E,'استدراك 2'!E:E)</f>
        <v>465</v>
      </c>
      <c r="BI23" s="533">
        <f t="shared" si="17"/>
        <v>15.5</v>
      </c>
      <c r="BJ23" s="65">
        <f t="shared" si="18"/>
        <v>30</v>
      </c>
      <c r="BK23" s="533">
        <f t="shared" si="19"/>
        <v>15.5</v>
      </c>
      <c r="BL23" s="66">
        <f t="shared" si="20"/>
        <v>30</v>
      </c>
      <c r="BM23" s="66" t="str">
        <f>'كشف النقاط'!O462</f>
        <v>د1</v>
      </c>
      <c r="BN23" s="66" t="s">
        <v>255</v>
      </c>
      <c r="BO23" s="66">
        <f>'كشف النقاط'!P462</f>
        <v>2017</v>
      </c>
      <c r="BP23" s="550"/>
      <c r="BQ23" s="66" t="s">
        <v>451</v>
      </c>
      <c r="BR23" s="555" t="s">
        <v>475</v>
      </c>
      <c r="BS23" s="7" t="s">
        <v>451</v>
      </c>
      <c r="BT23" s="7" t="s">
        <v>541</v>
      </c>
      <c r="BU23" s="488" t="s">
        <v>518</v>
      </c>
      <c r="BV23" s="489">
        <v>33700</v>
      </c>
      <c r="BW23" s="7" t="s">
        <v>503</v>
      </c>
      <c r="BX23" s="7" t="s">
        <v>503</v>
      </c>
      <c r="BY23" s="538">
        <v>13.669117647058824</v>
      </c>
      <c r="BZ23" s="501">
        <v>17</v>
      </c>
      <c r="CA23" s="501" t="s">
        <v>252</v>
      </c>
      <c r="CB23" s="254">
        <v>2016</v>
      </c>
      <c r="CC23" s="538">
        <v>13.75</v>
      </c>
      <c r="CD23" s="501">
        <v>9</v>
      </c>
      <c r="CE23" s="501" t="s">
        <v>252</v>
      </c>
      <c r="CF23" s="254">
        <v>2016</v>
      </c>
      <c r="CG23" s="539">
        <v>13.1875</v>
      </c>
      <c r="CH23" s="501">
        <v>4</v>
      </c>
      <c r="CI23" s="501" t="s">
        <v>252</v>
      </c>
      <c r="CJ23" s="254">
        <v>2016</v>
      </c>
      <c r="CK23" s="536">
        <v>13.629166666666666</v>
      </c>
      <c r="CL23" s="537" t="s">
        <v>31</v>
      </c>
      <c r="CM23" s="540">
        <v>10.882352941176471</v>
      </c>
      <c r="CN23" s="501">
        <v>17</v>
      </c>
      <c r="CO23" s="501" t="s">
        <v>249</v>
      </c>
      <c r="CP23" s="254">
        <v>2016</v>
      </c>
      <c r="CQ23" s="539">
        <v>13</v>
      </c>
      <c r="CR23" s="501">
        <v>6</v>
      </c>
      <c r="CS23" s="501" t="s">
        <v>252</v>
      </c>
      <c r="CT23" s="254">
        <v>2016</v>
      </c>
      <c r="CU23" s="539">
        <v>14</v>
      </c>
      <c r="CV23" s="501">
        <v>4</v>
      </c>
      <c r="CW23" s="501" t="s">
        <v>255</v>
      </c>
      <c r="CX23" s="254">
        <v>2016</v>
      </c>
      <c r="CY23" s="539">
        <v>10.625</v>
      </c>
      <c r="CZ23" s="501">
        <v>3</v>
      </c>
      <c r="DA23" s="501" t="s">
        <v>249</v>
      </c>
      <c r="DB23" s="254">
        <v>2016</v>
      </c>
      <c r="DC23" s="534">
        <v>11.695833333333333</v>
      </c>
      <c r="DD23" s="535" t="s">
        <v>31</v>
      </c>
    </row>
    <row r="24" spans="2:108" ht="15" customHeight="1">
      <c r="B24" s="225">
        <f>IF('كشف النقاط'!A24&gt;0,'كشف النقاط'!A24," ")</f>
        <v>16</v>
      </c>
      <c r="C24" s="171" t="str">
        <f>IF('كشف النقاط'!B24&gt;0,'كشف النقاط'!B24," ")</f>
        <v>طوايبية</v>
      </c>
      <c r="D24" s="171" t="str">
        <f>IF('كشف النقاط'!C24&gt;0,'كشف النقاط'!C24," ")</f>
        <v>رامي</v>
      </c>
      <c r="E24" s="488" t="s">
        <v>519</v>
      </c>
      <c r="F24" s="489">
        <v>33053</v>
      </c>
      <c r="G24" s="7" t="s">
        <v>503</v>
      </c>
      <c r="H24" s="7" t="s">
        <v>503</v>
      </c>
      <c r="I24" s="153">
        <f>IF('مداولات 1'!E:E&gt;='استدراك 1'!E:E,'مداولات 1'!E:E,'استدراك 1'!E:E)</f>
        <v>71.25</v>
      </c>
      <c r="J24" s="154">
        <f t="shared" si="0"/>
        <v>6</v>
      </c>
      <c r="K24" s="154">
        <f>'كشف النقاط'!O24</f>
        <v>1</v>
      </c>
      <c r="L24" s="154">
        <f>'كشف النقاط'!P24</f>
        <v>2017</v>
      </c>
      <c r="M24" s="153">
        <f>IF('مداولات 1'!G:G&gt;='استدراك 1'!G:G,'مداولات 1'!G:G,'استدراك 1'!G:G)</f>
        <v>93</v>
      </c>
      <c r="N24" s="154">
        <f t="shared" si="1"/>
        <v>6</v>
      </c>
      <c r="O24" s="253">
        <f>'كشف النقاط'!O77</f>
        <v>1</v>
      </c>
      <c r="P24" s="253">
        <f>'كشف النقاط'!P77</f>
        <v>2017</v>
      </c>
      <c r="Q24" s="494">
        <f t="shared" si="2"/>
        <v>13.6875</v>
      </c>
      <c r="R24" s="156">
        <f t="shared" si="3"/>
        <v>12</v>
      </c>
      <c r="S24" s="156" t="s">
        <v>31</v>
      </c>
      <c r="T24" s="156" t="s">
        <v>252</v>
      </c>
      <c r="U24" s="156">
        <v>2017</v>
      </c>
      <c r="V24" s="153">
        <f>IF('مداولات 1'!K:K&gt;='استدراك 1'!K:K,'مداولات 1'!K:K,'استدراك 1'!K:K)</f>
        <v>33</v>
      </c>
      <c r="W24" s="154">
        <f t="shared" si="4"/>
        <v>3</v>
      </c>
      <c r="X24" s="253">
        <f>'كشف النقاط'!O131</f>
        <v>1</v>
      </c>
      <c r="Y24" s="253">
        <f>'كشف النقاط'!P131</f>
        <v>2017</v>
      </c>
      <c r="Z24" s="494">
        <f t="shared" si="5"/>
        <v>11</v>
      </c>
      <c r="AA24" s="156">
        <f t="shared" si="6"/>
        <v>3</v>
      </c>
      <c r="AB24" s="364" t="s">
        <v>249</v>
      </c>
      <c r="AC24" s="157">
        <f>IF('مداولات 1'!O:O&gt;='استدراك 1'!O:O,'مداولات 1'!O:O,'استدراك 1'!O:O)</f>
        <v>62</v>
      </c>
      <c r="AD24" s="154">
        <f t="shared" si="7"/>
        <v>4</v>
      </c>
      <c r="AE24" s="154">
        <f>'كشف النقاط'!O183</f>
        <v>1</v>
      </c>
      <c r="AF24" s="154">
        <f>'كشف النقاط'!P183</f>
        <v>2017</v>
      </c>
      <c r="AG24" s="153">
        <f>IF('مداولات 1'!Q:Q&gt;='استدراك 1'!Q:Q,'مداولات 1'!Q:Q,'استدراك 1'!Q:Q)</f>
        <v>58</v>
      </c>
      <c r="AH24" s="154">
        <f t="shared" si="8"/>
        <v>4</v>
      </c>
      <c r="AI24" s="154">
        <f>'كشف النقاط'!O236</f>
        <v>1</v>
      </c>
      <c r="AJ24" s="154">
        <f>'كشف النقاط'!P236</f>
        <v>2017</v>
      </c>
      <c r="AK24" s="153">
        <f t="shared" si="9"/>
        <v>15</v>
      </c>
      <c r="AL24" s="158">
        <f t="shared" si="10"/>
        <v>8</v>
      </c>
      <c r="AM24" s="156" t="s">
        <v>31</v>
      </c>
      <c r="AN24" s="158" t="s">
        <v>255</v>
      </c>
      <c r="AO24" s="156">
        <v>2017</v>
      </c>
      <c r="AP24" s="153">
        <f>IF('مداولات 1'!U:U&gt;='استدراك 1'!U:U,'مداولات 1'!U:U,'استدراك 1'!U:U)</f>
        <v>38.25</v>
      </c>
      <c r="AQ24" s="159">
        <f t="shared" si="11"/>
        <v>3</v>
      </c>
      <c r="AR24" s="159">
        <f>'كشف النقاط'!O290</f>
        <v>1</v>
      </c>
      <c r="AS24" s="159">
        <f>'كشف النقاط'!P290</f>
        <v>2017</v>
      </c>
      <c r="AT24" s="153">
        <f>IF('مداولات 1'!W:W&gt;='استدراك 1'!W:W,'مداولات 1'!W:W,'استدراك 1'!W:W)</f>
        <v>34</v>
      </c>
      <c r="AU24" s="159">
        <f t="shared" si="12"/>
        <v>0</v>
      </c>
      <c r="AV24" s="159">
        <f>'كشف النقاط'!O344</f>
        <v>1</v>
      </c>
      <c r="AW24" s="159">
        <f>'كشف النقاط'!P344</f>
        <v>2017</v>
      </c>
      <c r="AX24" s="153">
        <f t="shared" si="13"/>
        <v>10.321428571428571</v>
      </c>
      <c r="AY24" s="158">
        <f t="shared" si="14"/>
        <v>7</v>
      </c>
      <c r="AZ24" s="156" t="s">
        <v>31</v>
      </c>
      <c r="BA24" s="158" t="s">
        <v>249</v>
      </c>
      <c r="BB24" s="156">
        <v>2017</v>
      </c>
      <c r="BC24" s="153">
        <f t="shared" si="15"/>
        <v>12.983333333333333</v>
      </c>
      <c r="BD24" s="160">
        <f t="shared" si="16"/>
        <v>30</v>
      </c>
      <c r="BE24" s="156" t="s">
        <v>31</v>
      </c>
      <c r="BG24" s="225" t="str">
        <f>IF('كشف النقاط'!AE24&gt;0,'كشف النقاط'!AE24," ")</f>
        <v> </v>
      </c>
      <c r="BH24" s="64">
        <f>IF('مداولات 2'!E:E&gt;='استدراك 2'!E:E,'مداولات 2'!E:E,'استدراك 2'!E:E)</f>
        <v>480</v>
      </c>
      <c r="BI24" s="533">
        <f t="shared" si="17"/>
        <v>16</v>
      </c>
      <c r="BJ24" s="65">
        <f t="shared" si="18"/>
        <v>30</v>
      </c>
      <c r="BK24" s="533">
        <f t="shared" si="19"/>
        <v>16</v>
      </c>
      <c r="BL24" s="66">
        <f t="shared" si="20"/>
        <v>30</v>
      </c>
      <c r="BM24" s="66" t="str">
        <f>'كشف النقاط'!O463</f>
        <v>د1</v>
      </c>
      <c r="BN24" s="66" t="s">
        <v>369</v>
      </c>
      <c r="BO24" s="66">
        <f>'كشف النقاط'!P463</f>
        <v>2017</v>
      </c>
      <c r="BP24" s="550"/>
      <c r="BQ24" s="66" t="s">
        <v>476</v>
      </c>
      <c r="BR24" s="62" t="s">
        <v>477</v>
      </c>
      <c r="BS24" s="7" t="s">
        <v>476</v>
      </c>
      <c r="BT24" s="7" t="s">
        <v>477</v>
      </c>
      <c r="BU24" s="488" t="s">
        <v>519</v>
      </c>
      <c r="BV24" s="489">
        <v>33053</v>
      </c>
      <c r="BW24" s="7" t="s">
        <v>503</v>
      </c>
      <c r="BX24" s="7" t="s">
        <v>503</v>
      </c>
      <c r="BY24" s="541">
        <v>12.514705882352942</v>
      </c>
      <c r="BZ24" s="502">
        <v>17</v>
      </c>
      <c r="CA24" s="502" t="s">
        <v>252</v>
      </c>
      <c r="CB24" s="254">
        <v>2016</v>
      </c>
      <c r="CC24" s="541">
        <v>14.375</v>
      </c>
      <c r="CD24" s="502">
        <v>9</v>
      </c>
      <c r="CE24" s="502" t="s">
        <v>255</v>
      </c>
      <c r="CF24" s="254">
        <v>2016</v>
      </c>
      <c r="CG24" s="542">
        <v>13.25</v>
      </c>
      <c r="CH24" s="502">
        <v>4</v>
      </c>
      <c r="CI24" s="502" t="s">
        <v>252</v>
      </c>
      <c r="CJ24" s="254">
        <v>2016</v>
      </c>
      <c r="CK24" s="543">
        <v>13.170833333333333</v>
      </c>
      <c r="CL24" s="544" t="s">
        <v>31</v>
      </c>
      <c r="CM24" s="545">
        <v>10.647058823529411</v>
      </c>
      <c r="CN24" s="502">
        <v>17</v>
      </c>
      <c r="CO24" s="502" t="s">
        <v>249</v>
      </c>
      <c r="CP24" s="254">
        <v>2016</v>
      </c>
      <c r="CQ24" s="542">
        <v>12.125</v>
      </c>
      <c r="CR24" s="502">
        <v>6</v>
      </c>
      <c r="CS24" s="502" t="s">
        <v>252</v>
      </c>
      <c r="CT24" s="254">
        <v>2016</v>
      </c>
      <c r="CU24" s="542">
        <v>17.875</v>
      </c>
      <c r="CV24" s="502">
        <v>4</v>
      </c>
      <c r="CW24" s="502" t="s">
        <v>369</v>
      </c>
      <c r="CX24" s="254">
        <v>2016</v>
      </c>
      <c r="CY24" s="542">
        <v>12.25</v>
      </c>
      <c r="CZ24" s="502">
        <v>3</v>
      </c>
      <c r="DA24" s="502" t="s">
        <v>252</v>
      </c>
      <c r="DB24" s="254">
        <v>2016</v>
      </c>
      <c r="DC24" s="546">
        <v>12.066666666666666</v>
      </c>
      <c r="DD24" s="518" t="s">
        <v>31</v>
      </c>
    </row>
    <row r="25" spans="2:108" ht="15" customHeight="1">
      <c r="B25" s="225">
        <f>IF('كشف النقاط'!A25&gt;0,'كشف النقاط'!A25," ")</f>
        <v>17</v>
      </c>
      <c r="C25" s="171" t="str">
        <f>IF('كشف النقاط'!B25&gt;0,'كشف النقاط'!B25," ")</f>
        <v>بومدين</v>
      </c>
      <c r="D25" s="171" t="str">
        <f>IF('كشف النقاط'!C25&gt;0,'كشف النقاط'!C25," ")</f>
        <v>وفاء</v>
      </c>
      <c r="E25" s="488" t="s">
        <v>520</v>
      </c>
      <c r="F25" s="489">
        <v>32284</v>
      </c>
      <c r="G25" s="7" t="s">
        <v>503</v>
      </c>
      <c r="H25" s="7" t="s">
        <v>503</v>
      </c>
      <c r="I25" s="153">
        <f>IF('مداولات 1'!E:E&gt;='استدراك 1'!E:E,'مداولات 1'!E:E,'استدراك 1'!E:E)</f>
        <v>93</v>
      </c>
      <c r="J25" s="154">
        <f t="shared" si="0"/>
        <v>6</v>
      </c>
      <c r="K25" s="154">
        <f>'كشف النقاط'!O25</f>
        <v>1</v>
      </c>
      <c r="L25" s="154">
        <f>'كشف النقاط'!P25</f>
        <v>2017</v>
      </c>
      <c r="M25" s="153">
        <f>IF('مداولات 1'!G:G&gt;='استدراك 1'!G:G,'مداولات 1'!G:G,'استدراك 1'!G:G)</f>
        <v>97.5</v>
      </c>
      <c r="N25" s="154">
        <f t="shared" si="1"/>
        <v>6</v>
      </c>
      <c r="O25" s="253">
        <f>'كشف النقاط'!O78</f>
        <v>1</v>
      </c>
      <c r="P25" s="253">
        <f>'كشف النقاط'!P78</f>
        <v>2017</v>
      </c>
      <c r="Q25" s="494">
        <f t="shared" si="2"/>
        <v>15.875</v>
      </c>
      <c r="R25" s="156">
        <f t="shared" si="3"/>
        <v>12</v>
      </c>
      <c r="S25" s="156" t="s">
        <v>31</v>
      </c>
      <c r="T25" s="156" t="s">
        <v>255</v>
      </c>
      <c r="U25" s="156">
        <v>2017</v>
      </c>
      <c r="V25" s="153">
        <f>IF('مداولات 1'!K:K&gt;='استدراك 1'!K:K,'مداولات 1'!K:K,'استدراك 1'!K:K)</f>
        <v>36</v>
      </c>
      <c r="W25" s="154">
        <f t="shared" si="4"/>
        <v>3</v>
      </c>
      <c r="X25" s="253">
        <f>'كشف النقاط'!O132</f>
        <v>1</v>
      </c>
      <c r="Y25" s="253">
        <f>'كشف النقاط'!P132</f>
        <v>2017</v>
      </c>
      <c r="Z25" s="494">
        <f t="shared" si="5"/>
        <v>12</v>
      </c>
      <c r="AA25" s="156">
        <f t="shared" si="6"/>
        <v>3</v>
      </c>
      <c r="AB25" s="364" t="s">
        <v>252</v>
      </c>
      <c r="AC25" s="157">
        <f>IF('مداولات 1'!O:O&gt;='استدراك 1'!O:O,'مداولات 1'!O:O,'استدراك 1'!O:O)</f>
        <v>70</v>
      </c>
      <c r="AD25" s="154">
        <f t="shared" si="7"/>
        <v>4</v>
      </c>
      <c r="AE25" s="154">
        <f>'كشف النقاط'!O184</f>
        <v>1</v>
      </c>
      <c r="AF25" s="154">
        <f>'كشف النقاط'!P184</f>
        <v>2017</v>
      </c>
      <c r="AG25" s="153">
        <f>IF('مداولات 1'!Q:Q&gt;='استدراك 1'!Q:Q,'مداولات 1'!Q:Q,'استدراك 1'!Q:Q)</f>
        <v>69</v>
      </c>
      <c r="AH25" s="154">
        <f t="shared" si="8"/>
        <v>4</v>
      </c>
      <c r="AI25" s="154">
        <f>'كشف النقاط'!O237</f>
        <v>1</v>
      </c>
      <c r="AJ25" s="154">
        <f>'كشف النقاط'!P237</f>
        <v>2017</v>
      </c>
      <c r="AK25" s="153">
        <f t="shared" si="9"/>
        <v>17.375</v>
      </c>
      <c r="AL25" s="158">
        <f t="shared" si="10"/>
        <v>8</v>
      </c>
      <c r="AM25" s="156" t="s">
        <v>31</v>
      </c>
      <c r="AN25" s="158" t="s">
        <v>369</v>
      </c>
      <c r="AO25" s="156">
        <v>2017</v>
      </c>
      <c r="AP25" s="153">
        <f>IF('مداولات 1'!U:U&gt;='استدراك 1'!U:U,'مداولات 1'!U:U,'استدراك 1'!U:U)</f>
        <v>45</v>
      </c>
      <c r="AQ25" s="159">
        <f t="shared" si="11"/>
        <v>3</v>
      </c>
      <c r="AR25" s="159">
        <f>'كشف النقاط'!O291</f>
        <v>1</v>
      </c>
      <c r="AS25" s="159">
        <f>'كشف النقاط'!P291</f>
        <v>2017</v>
      </c>
      <c r="AT25" s="153">
        <f>IF('مداولات 1'!W:W&gt;='استدراك 1'!W:W,'مداولات 1'!W:W,'استدراك 1'!W:W)</f>
        <v>72</v>
      </c>
      <c r="AU25" s="159">
        <f t="shared" si="12"/>
        <v>4</v>
      </c>
      <c r="AV25" s="159">
        <f>'كشف النقاط'!O345</f>
        <v>1</v>
      </c>
      <c r="AW25" s="159">
        <f>'كشف النقاط'!P345</f>
        <v>2017</v>
      </c>
      <c r="AX25" s="153">
        <f t="shared" si="13"/>
        <v>16.714285714285715</v>
      </c>
      <c r="AY25" s="158">
        <f t="shared" si="14"/>
        <v>7</v>
      </c>
      <c r="AZ25" s="156" t="s">
        <v>31</v>
      </c>
      <c r="BA25" s="158" t="s">
        <v>369</v>
      </c>
      <c r="BB25" s="156">
        <v>2017</v>
      </c>
      <c r="BC25" s="153">
        <f t="shared" si="15"/>
        <v>16.083333333333332</v>
      </c>
      <c r="BD25" s="160">
        <f t="shared" si="16"/>
        <v>30</v>
      </c>
      <c r="BE25" s="156" t="s">
        <v>31</v>
      </c>
      <c r="BG25" s="225" t="str">
        <f>IF('كشف النقاط'!AE25&gt;0,'كشف النقاط'!AE25," ")</f>
        <v> </v>
      </c>
      <c r="BH25" s="64">
        <f>IF('مداولات 2'!E:E&gt;='استدراك 2'!E:E,'مداولات 2'!E:E,'استدراك 2'!E:E)</f>
        <v>480</v>
      </c>
      <c r="BI25" s="533">
        <f t="shared" si="17"/>
        <v>16</v>
      </c>
      <c r="BJ25" s="65">
        <f t="shared" si="18"/>
        <v>30</v>
      </c>
      <c r="BK25" s="533">
        <f t="shared" si="19"/>
        <v>16</v>
      </c>
      <c r="BL25" s="66">
        <f t="shared" si="20"/>
        <v>30</v>
      </c>
      <c r="BM25" s="66" t="str">
        <f>'كشف النقاط'!O464</f>
        <v>د1</v>
      </c>
      <c r="BN25" s="66" t="s">
        <v>369</v>
      </c>
      <c r="BO25" s="66">
        <f>'كشف النقاط'!P464</f>
        <v>2017</v>
      </c>
      <c r="BP25" s="550"/>
      <c r="BQ25" s="66" t="s">
        <v>478</v>
      </c>
      <c r="BR25" s="62" t="s">
        <v>479</v>
      </c>
      <c r="BS25" s="7" t="s">
        <v>478</v>
      </c>
      <c r="BT25" s="7" t="s">
        <v>479</v>
      </c>
      <c r="BU25" s="488" t="s">
        <v>520</v>
      </c>
      <c r="BV25" s="489">
        <v>32284</v>
      </c>
      <c r="BW25" s="7" t="s">
        <v>503</v>
      </c>
      <c r="BX25" s="7" t="s">
        <v>503</v>
      </c>
      <c r="BY25" s="254">
        <v>16.727941176470587</v>
      </c>
      <c r="BZ25" s="254">
        <v>17</v>
      </c>
      <c r="CA25" s="254" t="s">
        <v>369</v>
      </c>
      <c r="CB25" s="254">
        <v>2016</v>
      </c>
      <c r="CC25" s="254">
        <v>15.541666666666666</v>
      </c>
      <c r="CD25" s="254">
        <v>9</v>
      </c>
      <c r="CE25" s="254" t="s">
        <v>255</v>
      </c>
      <c r="CF25" s="254">
        <v>2016</v>
      </c>
      <c r="CG25" s="254">
        <v>15.75</v>
      </c>
      <c r="CH25" s="254">
        <v>4</v>
      </c>
      <c r="CI25" s="254" t="s">
        <v>255</v>
      </c>
      <c r="CJ25" s="254">
        <v>2016</v>
      </c>
      <c r="CK25" s="96">
        <v>16.241666666666667</v>
      </c>
      <c r="CL25" s="547" t="s">
        <v>31</v>
      </c>
      <c r="CM25" s="548">
        <v>14.941176470588236</v>
      </c>
      <c r="CN25" s="254">
        <v>17</v>
      </c>
      <c r="CO25" s="254" t="s">
        <v>255</v>
      </c>
      <c r="CP25" s="254">
        <v>2016</v>
      </c>
      <c r="CQ25" s="254">
        <v>16.4375</v>
      </c>
      <c r="CR25" s="254">
        <v>6</v>
      </c>
      <c r="CS25" s="254" t="s">
        <v>369</v>
      </c>
      <c r="CT25" s="254">
        <v>2016</v>
      </c>
      <c r="CU25" s="254">
        <v>13.5</v>
      </c>
      <c r="CV25" s="254">
        <v>4</v>
      </c>
      <c r="CW25" s="254" t="s">
        <v>252</v>
      </c>
      <c r="CX25" s="254">
        <v>2016</v>
      </c>
      <c r="CY25" s="254">
        <v>15.75</v>
      </c>
      <c r="CZ25" s="254">
        <v>3</v>
      </c>
      <c r="DA25" s="254" t="s">
        <v>255</v>
      </c>
      <c r="DB25" s="254">
        <v>2016</v>
      </c>
      <c r="DC25" s="254">
        <v>15.129166666666666</v>
      </c>
      <c r="DD25" s="535" t="s">
        <v>31</v>
      </c>
    </row>
    <row r="26" spans="2:108" ht="15" customHeight="1">
      <c r="B26" s="225">
        <f>IF('كشف النقاط'!A26&gt;0,'كشف النقاط'!A26," ")</f>
        <v>18</v>
      </c>
      <c r="C26" s="171" t="str">
        <f>IF('كشف النقاط'!B26&gt;0,'كشف النقاط'!B26," ")</f>
        <v>لعلالي</v>
      </c>
      <c r="D26" s="171" t="str">
        <f>IF('كشف النقاط'!C26&gt;0,'كشف النقاط'!C26," ")</f>
        <v>ماجدة</v>
      </c>
      <c r="E26" s="488" t="s">
        <v>521</v>
      </c>
      <c r="F26" s="489">
        <v>32169</v>
      </c>
      <c r="G26" s="7" t="s">
        <v>503</v>
      </c>
      <c r="H26" s="7" t="s">
        <v>503</v>
      </c>
      <c r="I26" s="153">
        <f>IF('مداولات 1'!E:E&gt;='استدراك 1'!E:E,'مداولات 1'!E:E,'استدراك 1'!E:E)</f>
        <v>76.5</v>
      </c>
      <c r="J26" s="154">
        <f t="shared" si="0"/>
        <v>6</v>
      </c>
      <c r="K26" s="154">
        <f>'كشف النقاط'!O26</f>
        <v>1</v>
      </c>
      <c r="L26" s="154">
        <f>'كشف النقاط'!P26</f>
        <v>2017</v>
      </c>
      <c r="M26" s="153">
        <f>IF('مداولات 1'!G:G&gt;='استدراك 1'!G:G,'مداولات 1'!G:G,'استدراك 1'!G:G)</f>
        <v>94.5</v>
      </c>
      <c r="N26" s="154">
        <f t="shared" si="1"/>
        <v>6</v>
      </c>
      <c r="O26" s="253">
        <f>'كشف النقاط'!O79</f>
        <v>1</v>
      </c>
      <c r="P26" s="253">
        <f>'كشف النقاط'!P79</f>
        <v>2017</v>
      </c>
      <c r="Q26" s="494">
        <f t="shared" si="2"/>
        <v>14.25</v>
      </c>
      <c r="R26" s="156">
        <f t="shared" si="3"/>
        <v>12</v>
      </c>
      <c r="S26" s="156" t="s">
        <v>31</v>
      </c>
      <c r="T26" s="156" t="s">
        <v>255</v>
      </c>
      <c r="U26" s="156">
        <v>2017</v>
      </c>
      <c r="V26" s="153">
        <f>IF('مداولات 1'!K:K&gt;='استدراك 1'!K:K,'مداولات 1'!K:K,'استدراك 1'!K:K)</f>
        <v>29.25</v>
      </c>
      <c r="W26" s="154">
        <f t="shared" si="4"/>
        <v>0</v>
      </c>
      <c r="X26" s="253">
        <f>'كشف النقاط'!O133</f>
        <v>1</v>
      </c>
      <c r="Y26" s="253">
        <f>'كشف النقاط'!P133</f>
        <v>2017</v>
      </c>
      <c r="Z26" s="494">
        <f t="shared" si="5"/>
        <v>9.75</v>
      </c>
      <c r="AA26" s="156">
        <f t="shared" si="6"/>
        <v>0</v>
      </c>
      <c r="AB26" s="364" t="s">
        <v>333</v>
      </c>
      <c r="AC26" s="157">
        <f>IF('مداولات 1'!O:O&gt;='استدراك 1'!O:O,'مداولات 1'!O:O,'استدراك 1'!O:O)</f>
        <v>54.5</v>
      </c>
      <c r="AD26" s="154">
        <f t="shared" si="7"/>
        <v>4</v>
      </c>
      <c r="AE26" s="154">
        <f>'كشف النقاط'!O185</f>
        <v>1</v>
      </c>
      <c r="AF26" s="154">
        <f>'كشف النقاط'!P185</f>
        <v>2017</v>
      </c>
      <c r="AG26" s="153">
        <f>IF('مداولات 1'!Q:Q&gt;='استدراك 1'!Q:Q,'مداولات 1'!Q:Q,'استدراك 1'!Q:Q)</f>
        <v>55</v>
      </c>
      <c r="AH26" s="154">
        <f t="shared" si="8"/>
        <v>4</v>
      </c>
      <c r="AI26" s="154">
        <f>'كشف النقاط'!O238</f>
        <v>1</v>
      </c>
      <c r="AJ26" s="154">
        <f>'كشف النقاط'!P238</f>
        <v>2017</v>
      </c>
      <c r="AK26" s="153">
        <f t="shared" si="9"/>
        <v>13.6875</v>
      </c>
      <c r="AL26" s="158">
        <f t="shared" si="10"/>
        <v>8</v>
      </c>
      <c r="AM26" s="156" t="s">
        <v>31</v>
      </c>
      <c r="AN26" s="158" t="s">
        <v>252</v>
      </c>
      <c r="AO26" s="156">
        <v>2017</v>
      </c>
      <c r="AP26" s="153">
        <f>IF('مداولات 1'!U:U&gt;='استدراك 1'!U:U,'مداولات 1'!U:U,'استدراك 1'!U:U)</f>
        <v>40.5</v>
      </c>
      <c r="AQ26" s="159">
        <f t="shared" si="11"/>
        <v>3</v>
      </c>
      <c r="AR26" s="159">
        <f>'كشف النقاط'!O292</f>
        <v>1</v>
      </c>
      <c r="AS26" s="159">
        <f>'كشف النقاط'!P292</f>
        <v>2017</v>
      </c>
      <c r="AT26" s="153">
        <f>IF('مداولات 1'!W:W&gt;='استدراك 1'!W:W,'مداولات 1'!W:W,'استدراك 1'!W:W)</f>
        <v>56</v>
      </c>
      <c r="AU26" s="159">
        <f t="shared" si="12"/>
        <v>4</v>
      </c>
      <c r="AV26" s="159">
        <f>'كشف النقاط'!O346</f>
        <v>1</v>
      </c>
      <c r="AW26" s="159">
        <f>'كشف النقاط'!P346</f>
        <v>2017</v>
      </c>
      <c r="AX26" s="153">
        <f t="shared" si="13"/>
        <v>13.785714285714286</v>
      </c>
      <c r="AY26" s="158">
        <f t="shared" si="14"/>
        <v>7</v>
      </c>
      <c r="AZ26" s="156" t="s">
        <v>31</v>
      </c>
      <c r="BA26" s="158" t="s">
        <v>252</v>
      </c>
      <c r="BB26" s="156">
        <v>2017</v>
      </c>
      <c r="BC26" s="153">
        <f t="shared" si="15"/>
        <v>13.541666666666666</v>
      </c>
      <c r="BD26" s="160">
        <f t="shared" si="16"/>
        <v>30</v>
      </c>
      <c r="BE26" s="156" t="s">
        <v>31</v>
      </c>
      <c r="BG26" s="225" t="str">
        <f>IF('كشف النقاط'!AE26&gt;0,'كشف النقاط'!AE26," ")</f>
        <v> </v>
      </c>
      <c r="BH26" s="64">
        <f>IF('مداولات 2'!E:E&gt;='استدراك 2'!E:E,'مداولات 2'!E:E,'استدراك 2'!E:E)</f>
        <v>480</v>
      </c>
      <c r="BI26" s="533">
        <f t="shared" si="17"/>
        <v>16</v>
      </c>
      <c r="BJ26" s="65">
        <f t="shared" si="18"/>
        <v>30</v>
      </c>
      <c r="BK26" s="533">
        <f t="shared" si="19"/>
        <v>16</v>
      </c>
      <c r="BL26" s="66">
        <f t="shared" si="20"/>
        <v>30</v>
      </c>
      <c r="BM26" s="66" t="str">
        <f>'كشف النقاط'!O465</f>
        <v>د1</v>
      </c>
      <c r="BN26" s="66" t="s">
        <v>369</v>
      </c>
      <c r="BO26" s="66">
        <f>'كشف النقاط'!P465</f>
        <v>2017</v>
      </c>
      <c r="BP26" s="550"/>
      <c r="BQ26" s="66" t="s">
        <v>480</v>
      </c>
      <c r="BR26" s="62" t="s">
        <v>481</v>
      </c>
      <c r="BS26" s="7" t="s">
        <v>480</v>
      </c>
      <c r="BT26" s="7" t="s">
        <v>481</v>
      </c>
      <c r="BU26" s="488" t="s">
        <v>521</v>
      </c>
      <c r="BV26" s="489">
        <v>32169</v>
      </c>
      <c r="BW26" s="7" t="s">
        <v>503</v>
      </c>
      <c r="BX26" s="7" t="s">
        <v>503</v>
      </c>
      <c r="BY26" s="254">
        <v>12.264705882352942</v>
      </c>
      <c r="BZ26" s="254">
        <v>17</v>
      </c>
      <c r="CA26" s="254" t="s">
        <v>252</v>
      </c>
      <c r="CB26" s="254">
        <v>2016</v>
      </c>
      <c r="CC26" s="254">
        <v>15.166666666666666</v>
      </c>
      <c r="CD26" s="254">
        <v>9</v>
      </c>
      <c r="CE26" s="254" t="s">
        <v>255</v>
      </c>
      <c r="CF26" s="254">
        <v>2016</v>
      </c>
      <c r="CG26" s="254">
        <v>14.3125</v>
      </c>
      <c r="CH26" s="254">
        <v>4</v>
      </c>
      <c r="CI26" s="254" t="s">
        <v>255</v>
      </c>
      <c r="CJ26" s="254">
        <v>2016</v>
      </c>
      <c r="CK26" s="96">
        <v>13.408333333333333</v>
      </c>
      <c r="CL26" s="547" t="s">
        <v>31</v>
      </c>
      <c r="CM26" s="548">
        <v>11.294117647058824</v>
      </c>
      <c r="CN26" s="254">
        <v>17</v>
      </c>
      <c r="CO26" s="254" t="s">
        <v>249</v>
      </c>
      <c r="CP26" s="254">
        <v>2016</v>
      </c>
      <c r="CQ26" s="254">
        <v>12.25</v>
      </c>
      <c r="CR26" s="254">
        <v>6</v>
      </c>
      <c r="CS26" s="254" t="s">
        <v>252</v>
      </c>
      <c r="CT26" s="254">
        <v>2016</v>
      </c>
      <c r="CU26" s="254">
        <v>17.25</v>
      </c>
      <c r="CV26" s="254">
        <v>4</v>
      </c>
      <c r="CW26" s="254" t="s">
        <v>369</v>
      </c>
      <c r="CX26" s="254">
        <v>2016</v>
      </c>
      <c r="CY26" s="254">
        <v>13.75</v>
      </c>
      <c r="CZ26" s="254">
        <v>3</v>
      </c>
      <c r="DA26" s="254" t="s">
        <v>252</v>
      </c>
      <c r="DB26" s="254">
        <v>2016</v>
      </c>
      <c r="DC26" s="254">
        <v>12.525</v>
      </c>
      <c r="DD26" s="535" t="s">
        <v>31</v>
      </c>
    </row>
    <row r="27" spans="2:108" ht="15" customHeight="1">
      <c r="B27" s="225">
        <f>IF('كشف النقاط'!A27&gt;0,'كشف النقاط'!A27," ")</f>
        <v>19</v>
      </c>
      <c r="C27" s="171" t="str">
        <f>IF('كشف النقاط'!B27&gt;0,'كشف النقاط'!B27," ")</f>
        <v>ناجي</v>
      </c>
      <c r="D27" s="171" t="str">
        <f>IF('كشف النقاط'!C27&gt;0,'كشف النقاط'!C27," ")</f>
        <v>محمد لمين</v>
      </c>
      <c r="E27" s="488" t="s">
        <v>522</v>
      </c>
      <c r="F27" s="489">
        <v>33000</v>
      </c>
      <c r="G27" s="7" t="s">
        <v>523</v>
      </c>
      <c r="H27" s="7" t="s">
        <v>553</v>
      </c>
      <c r="I27" s="153">
        <f>IF('مداولات 1'!E:E&gt;='استدراك 1'!E:E,'مداولات 1'!E:E,'استدراك 1'!E:E)</f>
        <v>87.75</v>
      </c>
      <c r="J27" s="154">
        <f t="shared" si="0"/>
        <v>6</v>
      </c>
      <c r="K27" s="154">
        <f>'كشف النقاط'!O27</f>
        <v>1</v>
      </c>
      <c r="L27" s="154">
        <f>'كشف النقاط'!P27</f>
        <v>2017</v>
      </c>
      <c r="M27" s="153">
        <f>IF('مداولات 1'!G:G&gt;='استدراك 1'!G:G,'مداولات 1'!G:G,'استدراك 1'!G:G)</f>
        <v>70.5</v>
      </c>
      <c r="N27" s="154">
        <f t="shared" si="1"/>
        <v>6</v>
      </c>
      <c r="O27" s="253">
        <f>'كشف النقاط'!O80</f>
        <v>1</v>
      </c>
      <c r="P27" s="253">
        <f>'كشف النقاط'!P80</f>
        <v>2017</v>
      </c>
      <c r="Q27" s="494">
        <f t="shared" si="2"/>
        <v>13.1875</v>
      </c>
      <c r="R27" s="156">
        <f t="shared" si="3"/>
        <v>12</v>
      </c>
      <c r="S27" s="156" t="s">
        <v>31</v>
      </c>
      <c r="T27" s="156" t="s">
        <v>252</v>
      </c>
      <c r="U27" s="156">
        <v>2017</v>
      </c>
      <c r="V27" s="153">
        <f>IF('مداولات 1'!K:K&gt;='استدراك 1'!K:K,'مداولات 1'!K:K,'استدراك 1'!K:K)</f>
        <v>21.75</v>
      </c>
      <c r="W27" s="154">
        <f t="shared" si="4"/>
        <v>0</v>
      </c>
      <c r="X27" s="253">
        <f>'كشف النقاط'!O134</f>
        <v>1</v>
      </c>
      <c r="Y27" s="253">
        <f>'كشف النقاط'!P134</f>
        <v>2017</v>
      </c>
      <c r="Z27" s="494">
        <f t="shared" si="5"/>
        <v>7.25</v>
      </c>
      <c r="AA27" s="156">
        <f t="shared" si="6"/>
        <v>0</v>
      </c>
      <c r="AB27" s="364" t="s">
        <v>333</v>
      </c>
      <c r="AC27" s="157">
        <f>IF('مداولات 1'!O:O&gt;='استدراك 1'!O:O,'مداولات 1'!O:O,'استدراك 1'!O:O)</f>
        <v>54.5</v>
      </c>
      <c r="AD27" s="154">
        <f t="shared" si="7"/>
        <v>4</v>
      </c>
      <c r="AE27" s="154">
        <f>'كشف النقاط'!O186</f>
        <v>1</v>
      </c>
      <c r="AF27" s="154">
        <f>'كشف النقاط'!P186</f>
        <v>2017</v>
      </c>
      <c r="AG27" s="153">
        <f>IF('مداولات 1'!Q:Q&gt;='استدراك 1'!Q:Q,'مداولات 1'!Q:Q,'استدراك 1'!Q:Q)</f>
        <v>40</v>
      </c>
      <c r="AH27" s="154">
        <f t="shared" si="8"/>
        <v>4</v>
      </c>
      <c r="AI27" s="154">
        <f>'كشف النقاط'!O239</f>
        <v>1</v>
      </c>
      <c r="AJ27" s="154">
        <f>'كشف النقاط'!P239</f>
        <v>2017</v>
      </c>
      <c r="AK27" s="153">
        <f t="shared" si="9"/>
        <v>11.8125</v>
      </c>
      <c r="AL27" s="158">
        <f t="shared" si="10"/>
        <v>8</v>
      </c>
      <c r="AM27" s="156" t="s">
        <v>31</v>
      </c>
      <c r="AN27" s="158" t="s">
        <v>249</v>
      </c>
      <c r="AO27" s="156">
        <v>2017</v>
      </c>
      <c r="AP27" s="153">
        <f>IF('مداولات 1'!U:U&gt;='استدراك 1'!U:U,'مداولات 1'!U:U,'استدراك 1'!U:U)</f>
        <v>23.25</v>
      </c>
      <c r="AQ27" s="159">
        <f t="shared" si="11"/>
        <v>0</v>
      </c>
      <c r="AR27" s="159">
        <f>'كشف النقاط'!O293</f>
        <v>1</v>
      </c>
      <c r="AS27" s="159">
        <f>'كشف النقاط'!P293</f>
        <v>2017</v>
      </c>
      <c r="AT27" s="153">
        <f>IF('مداولات 1'!W:W&gt;='استدراك 1'!W:W,'مداولات 1'!W:W,'استدراك 1'!W:W)</f>
        <v>35</v>
      </c>
      <c r="AU27" s="159">
        <f t="shared" si="12"/>
        <v>0</v>
      </c>
      <c r="AV27" s="159">
        <f>'كشف النقاط'!O347</f>
        <v>1</v>
      </c>
      <c r="AW27" s="159">
        <f>'كشف النقاط'!P347</f>
        <v>2017</v>
      </c>
      <c r="AX27" s="153">
        <f t="shared" si="13"/>
        <v>8.321428571428571</v>
      </c>
      <c r="AY27" s="158">
        <f t="shared" si="14"/>
        <v>0</v>
      </c>
      <c r="AZ27" s="156" t="s">
        <v>31</v>
      </c>
      <c r="BA27" s="158" t="s">
        <v>333</v>
      </c>
      <c r="BB27" s="156">
        <v>2017</v>
      </c>
      <c r="BC27" s="153">
        <f t="shared" si="15"/>
        <v>11.091666666666667</v>
      </c>
      <c r="BD27" s="160">
        <f t="shared" si="16"/>
        <v>30</v>
      </c>
      <c r="BE27" s="156" t="s">
        <v>31</v>
      </c>
      <c r="BG27" s="225" t="str">
        <f>IF('كشف النقاط'!AE27&gt;0,'كشف النقاط'!AE27," ")</f>
        <v> </v>
      </c>
      <c r="BH27" s="64">
        <f>IF('مداولات 2'!E:E&gt;='استدراك 2'!E:E,'مداولات 2'!E:E,'استدراك 2'!E:E)</f>
        <v>480</v>
      </c>
      <c r="BI27" s="533">
        <f t="shared" si="17"/>
        <v>16</v>
      </c>
      <c r="BJ27" s="65">
        <f t="shared" si="18"/>
        <v>30</v>
      </c>
      <c r="BK27" s="533">
        <f t="shared" si="19"/>
        <v>16</v>
      </c>
      <c r="BL27" s="66">
        <f t="shared" si="20"/>
        <v>30</v>
      </c>
      <c r="BM27" s="66" t="str">
        <f>'كشف النقاط'!O466</f>
        <v>د1</v>
      </c>
      <c r="BN27" s="66" t="s">
        <v>369</v>
      </c>
      <c r="BO27" s="66">
        <f>'كشف النقاط'!P466</f>
        <v>2017</v>
      </c>
      <c r="BP27" s="550"/>
      <c r="BQ27" s="66" t="s">
        <v>482</v>
      </c>
      <c r="BR27" s="62" t="s">
        <v>483</v>
      </c>
      <c r="BS27" s="7" t="s">
        <v>482</v>
      </c>
      <c r="BT27" s="7" t="s">
        <v>483</v>
      </c>
      <c r="BU27" s="488" t="s">
        <v>522</v>
      </c>
      <c r="BV27" s="489">
        <v>33000</v>
      </c>
      <c r="BW27" s="7" t="s">
        <v>523</v>
      </c>
      <c r="BX27" s="7" t="s">
        <v>530</v>
      </c>
      <c r="BY27" s="254">
        <v>9.75</v>
      </c>
      <c r="BZ27" s="254">
        <v>6</v>
      </c>
      <c r="CA27" s="254" t="s">
        <v>333</v>
      </c>
      <c r="CB27" s="254">
        <v>2016</v>
      </c>
      <c r="CC27" s="254">
        <v>11.583333333333334</v>
      </c>
      <c r="CD27" s="254">
        <v>9</v>
      </c>
      <c r="CE27" s="254" t="s">
        <v>249</v>
      </c>
      <c r="CF27" s="254">
        <v>2016</v>
      </c>
      <c r="CG27" s="254">
        <v>9.875</v>
      </c>
      <c r="CH27" s="254">
        <v>2</v>
      </c>
      <c r="CI27" s="254" t="s">
        <v>333</v>
      </c>
      <c r="CJ27" s="254">
        <v>2016</v>
      </c>
      <c r="CK27" s="96">
        <v>10.316666666666666</v>
      </c>
      <c r="CL27" s="547" t="s">
        <v>31</v>
      </c>
      <c r="CM27" s="548">
        <v>12.323529411764707</v>
      </c>
      <c r="CN27" s="254">
        <v>17</v>
      </c>
      <c r="CO27" s="254" t="s">
        <v>252</v>
      </c>
      <c r="CP27" s="254">
        <v>2016</v>
      </c>
      <c r="CQ27" s="254">
        <v>12.4375</v>
      </c>
      <c r="CR27" s="254">
        <v>6</v>
      </c>
      <c r="CS27" s="254" t="s">
        <v>252</v>
      </c>
      <c r="CT27" s="254">
        <v>2016</v>
      </c>
      <c r="CU27" s="254">
        <v>12.5</v>
      </c>
      <c r="CV27" s="254">
        <v>4</v>
      </c>
      <c r="CW27" s="254" t="s">
        <v>252</v>
      </c>
      <c r="CX27" s="254">
        <v>2016</v>
      </c>
      <c r="CY27" s="254">
        <v>11.625</v>
      </c>
      <c r="CZ27" s="254">
        <v>3</v>
      </c>
      <c r="DA27" s="254" t="s">
        <v>249</v>
      </c>
      <c r="DB27" s="254">
        <v>2016</v>
      </c>
      <c r="DC27" s="254">
        <v>12.3</v>
      </c>
      <c r="DD27" s="535" t="s">
        <v>32</v>
      </c>
    </row>
    <row r="28" spans="2:108" ht="15" customHeight="1">
      <c r="B28" s="225">
        <f>IF('كشف النقاط'!A28&gt;0,'كشف النقاط'!A28," ")</f>
        <v>20</v>
      </c>
      <c r="C28" s="171" t="str">
        <f>IF('كشف النقاط'!B28&gt;0,'كشف النقاط'!B28," ")</f>
        <v>مريان</v>
      </c>
      <c r="D28" s="171" t="str">
        <f>IF('كشف النقاط'!C28&gt;0,'كشف النقاط'!C28," ")</f>
        <v>ليلى</v>
      </c>
      <c r="E28" s="488" t="s">
        <v>524</v>
      </c>
      <c r="F28" s="489">
        <v>32563</v>
      </c>
      <c r="G28" s="7" t="s">
        <v>503</v>
      </c>
      <c r="H28" s="7" t="s">
        <v>503</v>
      </c>
      <c r="I28" s="153">
        <f>IF('مداولات 1'!E:E&gt;='استدراك 1'!E:E,'مداولات 1'!E:E,'استدراك 1'!E:E)</f>
        <v>75</v>
      </c>
      <c r="J28" s="154">
        <f t="shared" si="0"/>
        <v>6</v>
      </c>
      <c r="K28" s="154">
        <f>'كشف النقاط'!O28</f>
        <v>1</v>
      </c>
      <c r="L28" s="154">
        <f>'كشف النقاط'!P28</f>
        <v>2017</v>
      </c>
      <c r="M28" s="153">
        <f>IF('مداولات 1'!G:G&gt;='استدراك 1'!G:G,'مداولات 1'!G:G,'استدراك 1'!G:G)</f>
        <v>81</v>
      </c>
      <c r="N28" s="154">
        <f t="shared" si="1"/>
        <v>6</v>
      </c>
      <c r="O28" s="253">
        <f>'كشف النقاط'!O81</f>
        <v>1</v>
      </c>
      <c r="P28" s="253">
        <f>'كشف النقاط'!P81</f>
        <v>2017</v>
      </c>
      <c r="Q28" s="494">
        <f t="shared" si="2"/>
        <v>13</v>
      </c>
      <c r="R28" s="156">
        <f t="shared" si="3"/>
        <v>12</v>
      </c>
      <c r="S28" s="156" t="s">
        <v>31</v>
      </c>
      <c r="T28" s="156" t="s">
        <v>252</v>
      </c>
      <c r="U28" s="156">
        <v>2017</v>
      </c>
      <c r="V28" s="153">
        <f>IF('مداولات 1'!K:K&gt;='استدراك 1'!K:K,'مداولات 1'!K:K,'استدراك 1'!K:K)</f>
        <v>27</v>
      </c>
      <c r="W28" s="154">
        <f t="shared" si="4"/>
        <v>0</v>
      </c>
      <c r="X28" s="253">
        <f>'كشف النقاط'!O135</f>
        <v>1</v>
      </c>
      <c r="Y28" s="253">
        <f>'كشف النقاط'!P135</f>
        <v>2017</v>
      </c>
      <c r="Z28" s="494">
        <f t="shared" si="5"/>
        <v>9</v>
      </c>
      <c r="AA28" s="156">
        <f t="shared" si="6"/>
        <v>0</v>
      </c>
      <c r="AB28" s="364" t="s">
        <v>333</v>
      </c>
      <c r="AC28" s="157">
        <f>IF('مداولات 1'!O:O&gt;='استدراك 1'!O:O,'مداولات 1'!O:O,'استدراك 1'!O:O)</f>
        <v>55</v>
      </c>
      <c r="AD28" s="154">
        <f t="shared" si="7"/>
        <v>4</v>
      </c>
      <c r="AE28" s="154">
        <f>'كشف النقاط'!O187</f>
        <v>1</v>
      </c>
      <c r="AF28" s="154">
        <f>'كشف النقاط'!P187</f>
        <v>2017</v>
      </c>
      <c r="AG28" s="153">
        <f>IF('مداولات 1'!Q:Q&gt;='استدراك 1'!Q:Q,'مداولات 1'!Q:Q,'استدراك 1'!Q:Q)</f>
        <v>55</v>
      </c>
      <c r="AH28" s="154">
        <f t="shared" si="8"/>
        <v>4</v>
      </c>
      <c r="AI28" s="154">
        <f>'كشف النقاط'!O240</f>
        <v>1</v>
      </c>
      <c r="AJ28" s="154">
        <f>'كشف النقاط'!P240</f>
        <v>2017</v>
      </c>
      <c r="AK28" s="153">
        <f t="shared" si="9"/>
        <v>13.75</v>
      </c>
      <c r="AL28" s="158">
        <f t="shared" si="10"/>
        <v>8</v>
      </c>
      <c r="AM28" s="156" t="s">
        <v>31</v>
      </c>
      <c r="AN28" s="158" t="s">
        <v>252</v>
      </c>
      <c r="AO28" s="156">
        <v>2017</v>
      </c>
      <c r="AP28" s="153">
        <f>IF('مداولات 1'!U:U&gt;='استدراك 1'!U:U,'مداولات 1'!U:U,'استدراك 1'!U:U)</f>
        <v>30</v>
      </c>
      <c r="AQ28" s="159">
        <f t="shared" si="11"/>
        <v>3</v>
      </c>
      <c r="AR28" s="159">
        <f>'كشف النقاط'!O294</f>
        <v>1</v>
      </c>
      <c r="AS28" s="159">
        <f>'كشف النقاط'!P294</f>
        <v>2017</v>
      </c>
      <c r="AT28" s="153">
        <f>IF('مداولات 1'!W:W&gt;='استدراك 1'!W:W,'مداولات 1'!W:W,'استدراك 1'!W:W)</f>
        <v>38.5</v>
      </c>
      <c r="AU28" s="159">
        <f t="shared" si="12"/>
        <v>0</v>
      </c>
      <c r="AV28" s="159">
        <f>'كشف النقاط'!O348</f>
        <v>1</v>
      </c>
      <c r="AW28" s="159">
        <f>'كشف النقاط'!P348</f>
        <v>2017</v>
      </c>
      <c r="AX28" s="153">
        <f t="shared" si="13"/>
        <v>9.785714285714286</v>
      </c>
      <c r="AY28" s="158">
        <f t="shared" si="14"/>
        <v>3</v>
      </c>
      <c r="AZ28" s="156" t="s">
        <v>31</v>
      </c>
      <c r="BA28" s="158" t="s">
        <v>333</v>
      </c>
      <c r="BB28" s="156">
        <v>2017</v>
      </c>
      <c r="BC28" s="153">
        <f t="shared" si="15"/>
        <v>12.05</v>
      </c>
      <c r="BD28" s="160">
        <f t="shared" si="16"/>
        <v>30</v>
      </c>
      <c r="BE28" s="156" t="s">
        <v>31</v>
      </c>
      <c r="BG28" s="225" t="str">
        <f>IF('كشف النقاط'!AE28&gt;0,'كشف النقاط'!AE28," ")</f>
        <v> </v>
      </c>
      <c r="BH28" s="64">
        <f>IF('مداولات 2'!E:E&gt;='استدراك 2'!E:E,'مداولات 2'!E:E,'استدراك 2'!E:E)</f>
        <v>480</v>
      </c>
      <c r="BI28" s="533">
        <f t="shared" si="17"/>
        <v>16</v>
      </c>
      <c r="BJ28" s="65">
        <f t="shared" si="18"/>
        <v>30</v>
      </c>
      <c r="BK28" s="533">
        <f t="shared" si="19"/>
        <v>16</v>
      </c>
      <c r="BL28" s="66">
        <f t="shared" si="20"/>
        <v>30</v>
      </c>
      <c r="BM28" s="66" t="str">
        <f>'كشف النقاط'!O467</f>
        <v>د1</v>
      </c>
      <c r="BN28" s="66" t="s">
        <v>369</v>
      </c>
      <c r="BO28" s="66">
        <f>'كشف النقاط'!P467</f>
        <v>2017</v>
      </c>
      <c r="BP28" s="550"/>
      <c r="BQ28" s="66" t="s">
        <v>484</v>
      </c>
      <c r="BR28" s="62" t="s">
        <v>170</v>
      </c>
      <c r="BS28" s="7" t="s">
        <v>484</v>
      </c>
      <c r="BT28" s="7" t="s">
        <v>170</v>
      </c>
      <c r="BU28" s="488" t="s">
        <v>524</v>
      </c>
      <c r="BV28" s="489">
        <v>32563</v>
      </c>
      <c r="BW28" s="7" t="s">
        <v>503</v>
      </c>
      <c r="BX28" s="7" t="s">
        <v>503</v>
      </c>
      <c r="BY28" s="254">
        <v>12.294117647058824</v>
      </c>
      <c r="BZ28" s="254">
        <v>17</v>
      </c>
      <c r="CA28" s="254" t="s">
        <v>252</v>
      </c>
      <c r="CB28" s="254">
        <v>2016</v>
      </c>
      <c r="CC28" s="254">
        <v>14.208333333333334</v>
      </c>
      <c r="CD28" s="254">
        <v>9</v>
      </c>
      <c r="CE28" s="254" t="s">
        <v>255</v>
      </c>
      <c r="CF28" s="254">
        <v>2016</v>
      </c>
      <c r="CG28" s="254">
        <v>10.875</v>
      </c>
      <c r="CH28" s="254">
        <v>4</v>
      </c>
      <c r="CI28" s="254" t="s">
        <v>249</v>
      </c>
      <c r="CJ28" s="254">
        <v>2016</v>
      </c>
      <c r="CK28" s="96">
        <v>12.679166666666667</v>
      </c>
      <c r="CL28" s="547" t="s">
        <v>31</v>
      </c>
      <c r="CM28" s="548">
        <v>10.529411764705882</v>
      </c>
      <c r="CN28" s="254">
        <v>17</v>
      </c>
      <c r="CO28" s="254" t="s">
        <v>249</v>
      </c>
      <c r="CP28" s="254">
        <v>2016</v>
      </c>
      <c r="CQ28" s="254">
        <v>11.125</v>
      </c>
      <c r="CR28" s="254">
        <v>6</v>
      </c>
      <c r="CS28" s="254" t="s">
        <v>249</v>
      </c>
      <c r="CT28" s="254">
        <v>2016</v>
      </c>
      <c r="CU28" s="254">
        <v>11.625</v>
      </c>
      <c r="CV28" s="254">
        <v>4</v>
      </c>
      <c r="CW28" s="254" t="s">
        <v>249</v>
      </c>
      <c r="CX28" s="254">
        <v>2016</v>
      </c>
      <c r="CY28" s="254">
        <v>10.75</v>
      </c>
      <c r="CZ28" s="254">
        <v>3</v>
      </c>
      <c r="DA28" s="254" t="s">
        <v>249</v>
      </c>
      <c r="DB28" s="254">
        <v>2016</v>
      </c>
      <c r="DC28" s="254">
        <v>10.816666666666666</v>
      </c>
      <c r="DD28" s="535" t="s">
        <v>32</v>
      </c>
    </row>
    <row r="29" spans="2:109" ht="15" customHeight="1">
      <c r="B29" s="225">
        <f>IF('كشف النقاط'!A29&gt;0,'كشف النقاط'!A29," ")</f>
        <v>21</v>
      </c>
      <c r="C29" s="171" t="str">
        <f>IF('كشف النقاط'!B29&gt;0,'كشف النقاط'!B29," ")</f>
        <v>عليات</v>
      </c>
      <c r="D29" s="171" t="str">
        <f>IF('كشف النقاط'!C29&gt;0,'كشف النقاط'!C29," ")</f>
        <v>وسيم</v>
      </c>
      <c r="E29" s="488" t="s">
        <v>525</v>
      </c>
      <c r="F29" s="489">
        <v>34308</v>
      </c>
      <c r="G29" s="7" t="s">
        <v>503</v>
      </c>
      <c r="H29" s="7" t="s">
        <v>503</v>
      </c>
      <c r="I29" s="153">
        <f>IF('مداولات 1'!E:E&gt;='استدراك 1'!E:E,'مداولات 1'!E:E,'استدراك 1'!E:E)</f>
        <v>60</v>
      </c>
      <c r="J29" s="154">
        <f t="shared" si="0"/>
        <v>6</v>
      </c>
      <c r="K29" s="154">
        <f>'كشف النقاط'!O29</f>
        <v>1</v>
      </c>
      <c r="L29" s="154">
        <f>'كشف النقاط'!P29</f>
        <v>2017</v>
      </c>
      <c r="M29" s="153">
        <f>IF('مداولات 1'!G:G&gt;='استدراك 1'!G:G,'مداولات 1'!G:G,'استدراك 1'!G:G)</f>
        <v>78</v>
      </c>
      <c r="N29" s="154">
        <f t="shared" si="1"/>
        <v>6</v>
      </c>
      <c r="O29" s="253">
        <f>'كشف النقاط'!O82</f>
        <v>1</v>
      </c>
      <c r="P29" s="253">
        <f>'كشف النقاط'!P82</f>
        <v>2017</v>
      </c>
      <c r="Q29" s="494">
        <f t="shared" si="2"/>
        <v>11.5</v>
      </c>
      <c r="R29" s="156">
        <f t="shared" si="3"/>
        <v>12</v>
      </c>
      <c r="S29" s="156" t="s">
        <v>31</v>
      </c>
      <c r="T29" s="156" t="s">
        <v>249</v>
      </c>
      <c r="U29" s="156">
        <v>2017</v>
      </c>
      <c r="V29" s="153">
        <f>IF('مداولات 1'!K:K&gt;='استدراك 1'!K:K,'مداولات 1'!K:K,'استدراك 1'!K:K)</f>
        <v>30</v>
      </c>
      <c r="W29" s="154">
        <f t="shared" si="4"/>
        <v>3</v>
      </c>
      <c r="X29" s="253">
        <f>'كشف النقاط'!O136</f>
        <v>1</v>
      </c>
      <c r="Y29" s="253">
        <f>'كشف النقاط'!P136</f>
        <v>2017</v>
      </c>
      <c r="Z29" s="494">
        <f t="shared" si="5"/>
        <v>10</v>
      </c>
      <c r="AA29" s="156">
        <f t="shared" si="6"/>
        <v>3</v>
      </c>
      <c r="AB29" s="364" t="s">
        <v>249</v>
      </c>
      <c r="AC29" s="157">
        <f>IF('مداولات 1'!O:O&gt;='استدراك 1'!O:O,'مداولات 1'!O:O,'استدراك 1'!O:O)</f>
        <v>48</v>
      </c>
      <c r="AD29" s="154">
        <f t="shared" si="7"/>
        <v>4</v>
      </c>
      <c r="AE29" s="154">
        <f>'كشف النقاط'!O188</f>
        <v>1</v>
      </c>
      <c r="AF29" s="154">
        <f>'كشف النقاط'!P188</f>
        <v>2017</v>
      </c>
      <c r="AG29" s="153">
        <f>IF('مداولات 1'!Q:Q&gt;='استدراك 1'!Q:Q,'مداولات 1'!Q:Q,'استدراك 1'!Q:Q)</f>
        <v>61</v>
      </c>
      <c r="AH29" s="154">
        <f t="shared" si="8"/>
        <v>4</v>
      </c>
      <c r="AI29" s="154">
        <f>'كشف النقاط'!O241</f>
        <v>1</v>
      </c>
      <c r="AJ29" s="154">
        <f>'كشف النقاط'!P241</f>
        <v>2017</v>
      </c>
      <c r="AK29" s="153">
        <f t="shared" si="9"/>
        <v>13.625</v>
      </c>
      <c r="AL29" s="158">
        <f t="shared" si="10"/>
        <v>8</v>
      </c>
      <c r="AM29" s="156" t="s">
        <v>31</v>
      </c>
      <c r="AN29" s="158" t="s">
        <v>252</v>
      </c>
      <c r="AO29" s="156">
        <v>2017</v>
      </c>
      <c r="AP29" s="153">
        <f>IF('مداولات 1'!U:U&gt;='استدراك 1'!U:U,'مداولات 1'!U:U,'استدراك 1'!U:U)</f>
        <v>40.5</v>
      </c>
      <c r="AQ29" s="159">
        <f t="shared" si="11"/>
        <v>3</v>
      </c>
      <c r="AR29" s="159">
        <f>'كشف النقاط'!O295</f>
        <v>1</v>
      </c>
      <c r="AS29" s="159">
        <f>'كشف النقاط'!P295</f>
        <v>2017</v>
      </c>
      <c r="AT29" s="153">
        <f>IF('مداولات 1'!W:W&gt;='استدراك 1'!W:W,'مداولات 1'!W:W,'استدراك 1'!W:W)</f>
        <v>33</v>
      </c>
      <c r="AU29" s="159">
        <f t="shared" si="12"/>
        <v>0</v>
      </c>
      <c r="AV29" s="159">
        <f>'كشف النقاط'!O349</f>
        <v>1</v>
      </c>
      <c r="AW29" s="159">
        <f>'كشف النقاط'!P349</f>
        <v>2017</v>
      </c>
      <c r="AX29" s="153">
        <f t="shared" si="13"/>
        <v>10.5</v>
      </c>
      <c r="AY29" s="158">
        <f t="shared" si="14"/>
        <v>7</v>
      </c>
      <c r="AZ29" s="156" t="s">
        <v>31</v>
      </c>
      <c r="BA29" s="158" t="s">
        <v>249</v>
      </c>
      <c r="BB29" s="156">
        <v>2017</v>
      </c>
      <c r="BC29" s="153">
        <f t="shared" si="15"/>
        <v>11.683333333333334</v>
      </c>
      <c r="BD29" s="160">
        <f t="shared" si="16"/>
        <v>30</v>
      </c>
      <c r="BE29" s="156" t="s">
        <v>31</v>
      </c>
      <c r="BG29" s="225" t="str">
        <f>IF('كشف النقاط'!AE29&gt;0,'كشف النقاط'!AE29," ")</f>
        <v> </v>
      </c>
      <c r="BH29" s="64">
        <f>IF('مداولات 2'!E:E&gt;='استدراك 2'!E:E,'مداولات 2'!E:E,'استدراك 2'!E:E)</f>
        <v>480</v>
      </c>
      <c r="BI29" s="533">
        <f t="shared" si="17"/>
        <v>16</v>
      </c>
      <c r="BJ29" s="65">
        <f t="shared" si="18"/>
        <v>30</v>
      </c>
      <c r="BK29" s="533">
        <f t="shared" si="19"/>
        <v>16</v>
      </c>
      <c r="BL29" s="66">
        <f t="shared" si="20"/>
        <v>30</v>
      </c>
      <c r="BM29" s="66" t="str">
        <f>'كشف النقاط'!O468</f>
        <v>د1</v>
      </c>
      <c r="BN29" s="66" t="s">
        <v>369</v>
      </c>
      <c r="BO29" s="66">
        <f>'كشف النقاط'!P468</f>
        <v>2017</v>
      </c>
      <c r="BP29" s="550"/>
      <c r="BQ29" s="66" t="s">
        <v>485</v>
      </c>
      <c r="BR29" s="62" t="s">
        <v>486</v>
      </c>
      <c r="BS29" s="7" t="s">
        <v>485</v>
      </c>
      <c r="BT29" s="7" t="s">
        <v>486</v>
      </c>
      <c r="BU29" s="488" t="s">
        <v>525</v>
      </c>
      <c r="BV29" s="489">
        <v>34308</v>
      </c>
      <c r="BW29" s="7" t="s">
        <v>503</v>
      </c>
      <c r="BX29" s="7" t="s">
        <v>503</v>
      </c>
      <c r="BY29" s="254">
        <v>11.867647058823529</v>
      </c>
      <c r="BZ29" s="254">
        <v>17</v>
      </c>
      <c r="CA29" s="254" t="s">
        <v>249</v>
      </c>
      <c r="CB29" s="254">
        <v>2016</v>
      </c>
      <c r="CC29" s="254">
        <v>10.875</v>
      </c>
      <c r="CD29" s="254">
        <v>9</v>
      </c>
      <c r="CE29" s="254" t="s">
        <v>249</v>
      </c>
      <c r="CF29" s="254">
        <v>2016</v>
      </c>
      <c r="CG29" s="254">
        <v>13.75</v>
      </c>
      <c r="CH29" s="254">
        <v>4</v>
      </c>
      <c r="CI29" s="254" t="s">
        <v>252</v>
      </c>
      <c r="CJ29" s="254">
        <v>2016</v>
      </c>
      <c r="CK29" s="96">
        <v>11.820833333333333</v>
      </c>
      <c r="CL29" s="547" t="s">
        <v>31</v>
      </c>
      <c r="CM29" s="548">
        <v>11.058823529411764</v>
      </c>
      <c r="CN29" s="254">
        <v>17</v>
      </c>
      <c r="CO29" s="254" t="s">
        <v>249</v>
      </c>
      <c r="CP29" s="254">
        <v>2016</v>
      </c>
      <c r="CQ29" s="254">
        <v>11.125</v>
      </c>
      <c r="CR29" s="254">
        <v>6</v>
      </c>
      <c r="CS29" s="254" t="s">
        <v>249</v>
      </c>
      <c r="CT29" s="254">
        <v>2016</v>
      </c>
      <c r="CU29" s="254">
        <v>15.25</v>
      </c>
      <c r="CV29" s="254">
        <v>4</v>
      </c>
      <c r="CW29" s="254" t="s">
        <v>255</v>
      </c>
      <c r="CX29" s="254">
        <v>2016</v>
      </c>
      <c r="CY29" s="254">
        <v>9.375</v>
      </c>
      <c r="CZ29" s="254">
        <v>0</v>
      </c>
      <c r="DA29" s="254" t="s">
        <v>333</v>
      </c>
      <c r="DB29" s="254">
        <v>2016</v>
      </c>
      <c r="DC29" s="254">
        <v>11.4625</v>
      </c>
      <c r="DD29" s="535" t="s">
        <v>31</v>
      </c>
      <c r="DE29" s="194"/>
    </row>
    <row r="30" spans="1:109" ht="15" customHeight="1">
      <c r="A30" s="94" t="s">
        <v>196</v>
      </c>
      <c r="B30" s="225">
        <f>IF('كشف النقاط'!A30&gt;0,'كشف النقاط'!A30," ")</f>
        <v>22</v>
      </c>
      <c r="C30" s="171" t="str">
        <f>IF('كشف النقاط'!B30&gt;0,'كشف النقاط'!B30," ")</f>
        <v>شنش</v>
      </c>
      <c r="D30" s="171" t="str">
        <f>IF('كشف النقاط'!C30&gt;0,'كشف النقاط'!C30," ")</f>
        <v>بلال</v>
      </c>
      <c r="E30" s="488" t="s">
        <v>526</v>
      </c>
      <c r="F30" s="489">
        <v>34006</v>
      </c>
      <c r="G30" s="7" t="s">
        <v>527</v>
      </c>
      <c r="H30" s="7" t="s">
        <v>568</v>
      </c>
      <c r="I30" s="153">
        <f>IF('مداولات 1'!E:E&gt;='استدراك 1'!E:E,'مداولات 1'!E:E,'استدراك 1'!E:E)</f>
        <v>60</v>
      </c>
      <c r="J30" s="154">
        <f t="shared" si="0"/>
        <v>6</v>
      </c>
      <c r="K30" s="154">
        <f>'كشف النقاط'!O30</f>
        <v>1</v>
      </c>
      <c r="L30" s="154">
        <f>'كشف النقاط'!P30</f>
        <v>2017</v>
      </c>
      <c r="M30" s="153">
        <f>IF('مداولات 1'!G:G&gt;='استدراك 1'!G:G,'مداولات 1'!G:G,'استدراك 1'!G:G)</f>
        <v>78</v>
      </c>
      <c r="N30" s="154">
        <f t="shared" si="1"/>
        <v>6</v>
      </c>
      <c r="O30" s="253">
        <f>'كشف النقاط'!O83</f>
        <v>1</v>
      </c>
      <c r="P30" s="253">
        <f>'كشف النقاط'!P83</f>
        <v>2017</v>
      </c>
      <c r="Q30" s="494">
        <f t="shared" si="2"/>
        <v>11.5</v>
      </c>
      <c r="R30" s="156">
        <f t="shared" si="3"/>
        <v>12</v>
      </c>
      <c r="S30" s="156" t="s">
        <v>31</v>
      </c>
      <c r="T30" s="156" t="s">
        <v>249</v>
      </c>
      <c r="U30" s="156">
        <v>2017</v>
      </c>
      <c r="V30" s="153">
        <f>IF('مداولات 1'!K:K&gt;='استدراك 1'!K:K,'مداولات 1'!K:K,'استدراك 1'!K:K)</f>
        <v>24.75</v>
      </c>
      <c r="W30" s="154">
        <f t="shared" si="4"/>
        <v>0</v>
      </c>
      <c r="X30" s="253">
        <f>'كشف النقاط'!O137</f>
        <v>1</v>
      </c>
      <c r="Y30" s="253">
        <f>'كشف النقاط'!P137</f>
        <v>2017</v>
      </c>
      <c r="Z30" s="494">
        <f t="shared" si="5"/>
        <v>8.25</v>
      </c>
      <c r="AA30" s="156">
        <f t="shared" si="6"/>
        <v>0</v>
      </c>
      <c r="AB30" s="364" t="s">
        <v>333</v>
      </c>
      <c r="AC30" s="157">
        <f>IF('مداولات 1'!O:O&gt;='استدراك 1'!O:O,'مداولات 1'!O:O,'استدراك 1'!O:O)</f>
        <v>44</v>
      </c>
      <c r="AD30" s="154">
        <f t="shared" si="7"/>
        <v>4</v>
      </c>
      <c r="AE30" s="154">
        <f>'كشف النقاط'!O189</f>
        <v>1</v>
      </c>
      <c r="AF30" s="154">
        <f>'كشف النقاط'!P189</f>
        <v>2017</v>
      </c>
      <c r="AG30" s="153">
        <f>IF('مداولات 1'!Q:Q&gt;='استدراك 1'!Q:Q,'مداولات 1'!Q:Q,'استدراك 1'!Q:Q)</f>
        <v>44.5</v>
      </c>
      <c r="AH30" s="154">
        <f t="shared" si="8"/>
        <v>4</v>
      </c>
      <c r="AI30" s="154">
        <f>'كشف النقاط'!O242</f>
        <v>1</v>
      </c>
      <c r="AJ30" s="154">
        <f>'كشف النقاط'!P242</f>
        <v>2017</v>
      </c>
      <c r="AK30" s="153">
        <f t="shared" si="9"/>
        <v>11.0625</v>
      </c>
      <c r="AL30" s="158">
        <f t="shared" si="10"/>
        <v>8</v>
      </c>
      <c r="AM30" s="156" t="s">
        <v>31</v>
      </c>
      <c r="AN30" s="158" t="s">
        <v>249</v>
      </c>
      <c r="AO30" s="156">
        <v>2017</v>
      </c>
      <c r="AP30" s="153">
        <f>IF('مداولات 1'!U:U&gt;='استدراك 1'!U:U,'مداولات 1'!U:U,'استدراك 1'!U:U)</f>
        <v>24</v>
      </c>
      <c r="AQ30" s="159">
        <f t="shared" si="11"/>
        <v>0</v>
      </c>
      <c r="AR30" s="159">
        <f>'كشف النقاط'!O296</f>
        <v>1</v>
      </c>
      <c r="AS30" s="159">
        <f>'كشف النقاط'!P296</f>
        <v>2017</v>
      </c>
      <c r="AT30" s="153">
        <f>IF('مداولات 1'!W:W&gt;='استدراك 1'!W:W,'مداولات 1'!W:W,'استدراك 1'!W:W)</f>
        <v>34</v>
      </c>
      <c r="AU30" s="159">
        <f t="shared" si="12"/>
        <v>0</v>
      </c>
      <c r="AV30" s="159">
        <f>'كشف النقاط'!O350</f>
        <v>1</v>
      </c>
      <c r="AW30" s="159">
        <f>'كشف النقاط'!P350</f>
        <v>2017</v>
      </c>
      <c r="AX30" s="153">
        <f t="shared" si="13"/>
        <v>8.285714285714286</v>
      </c>
      <c r="AY30" s="158">
        <f t="shared" si="14"/>
        <v>0</v>
      </c>
      <c r="AZ30" s="156" t="s">
        <v>31</v>
      </c>
      <c r="BA30" s="158" t="s">
        <v>333</v>
      </c>
      <c r="BB30" s="156">
        <v>2017</v>
      </c>
      <c r="BC30" s="153">
        <f t="shared" si="15"/>
        <v>10.308333333333334</v>
      </c>
      <c r="BD30" s="160">
        <f t="shared" si="16"/>
        <v>30</v>
      </c>
      <c r="BE30" s="156" t="s">
        <v>31</v>
      </c>
      <c r="BG30" s="225" t="str">
        <f>IF('كشف النقاط'!AE30&gt;0,'كشف النقاط'!AE30," ")</f>
        <v> </v>
      </c>
      <c r="BH30" s="64">
        <f>IF('مداولات 2'!E:E&gt;='استدراك 2'!E:E,'مداولات 2'!E:E,'استدراك 2'!E:E)</f>
        <v>480</v>
      </c>
      <c r="BI30" s="533">
        <f t="shared" si="17"/>
        <v>16</v>
      </c>
      <c r="BJ30" s="65">
        <f t="shared" si="18"/>
        <v>30</v>
      </c>
      <c r="BK30" s="533">
        <f t="shared" si="19"/>
        <v>16</v>
      </c>
      <c r="BL30" s="66">
        <f t="shared" si="20"/>
        <v>30</v>
      </c>
      <c r="BM30" s="66" t="str">
        <f>'كشف النقاط'!O469</f>
        <v>د1</v>
      </c>
      <c r="BN30" s="66" t="s">
        <v>369</v>
      </c>
      <c r="BO30" s="66">
        <f>'كشف النقاط'!P469</f>
        <v>2017</v>
      </c>
      <c r="BP30" s="550"/>
      <c r="BQ30" s="66" t="s">
        <v>487</v>
      </c>
      <c r="BR30" s="95" t="s">
        <v>488</v>
      </c>
      <c r="BS30" s="7" t="s">
        <v>487</v>
      </c>
      <c r="BT30" s="7" t="s">
        <v>488</v>
      </c>
      <c r="BU30" s="488" t="s">
        <v>526</v>
      </c>
      <c r="BV30" s="489">
        <v>34006</v>
      </c>
      <c r="BW30" s="7" t="s">
        <v>527</v>
      </c>
      <c r="BX30" s="7" t="s">
        <v>565</v>
      </c>
      <c r="BY30" s="254">
        <v>9.602941176470589</v>
      </c>
      <c r="BZ30" s="254">
        <v>11</v>
      </c>
      <c r="CA30" s="254" t="s">
        <v>333</v>
      </c>
      <c r="CB30" s="254">
        <v>2016</v>
      </c>
      <c r="CC30" s="254">
        <v>9.097222222222221</v>
      </c>
      <c r="CD30" s="254">
        <v>6</v>
      </c>
      <c r="CE30" s="254" t="s">
        <v>333</v>
      </c>
      <c r="CF30" s="254">
        <v>2016</v>
      </c>
      <c r="CG30" s="254">
        <v>13.75</v>
      </c>
      <c r="CH30" s="254">
        <v>4</v>
      </c>
      <c r="CI30" s="254" t="s">
        <v>252</v>
      </c>
      <c r="CJ30" s="254">
        <v>2016</v>
      </c>
      <c r="CK30" s="96">
        <v>10.004166666666666</v>
      </c>
      <c r="CL30" s="547" t="s">
        <v>31</v>
      </c>
      <c r="CM30" s="548">
        <v>11.970588235294118</v>
      </c>
      <c r="CN30" s="254">
        <v>17</v>
      </c>
      <c r="CO30" s="254" t="s">
        <v>249</v>
      </c>
      <c r="CP30" s="254">
        <v>2016</v>
      </c>
      <c r="CQ30" s="254">
        <v>9</v>
      </c>
      <c r="CR30" s="254">
        <v>3</v>
      </c>
      <c r="CS30" s="254" t="s">
        <v>333</v>
      </c>
      <c r="CT30" s="254">
        <v>2016</v>
      </c>
      <c r="CU30" s="254">
        <v>12</v>
      </c>
      <c r="CV30" s="254">
        <v>4</v>
      </c>
      <c r="CW30" s="254" t="s">
        <v>252</v>
      </c>
      <c r="CX30" s="254">
        <v>2016</v>
      </c>
      <c r="CY30" s="254">
        <v>8.25</v>
      </c>
      <c r="CZ30" s="254">
        <v>0</v>
      </c>
      <c r="DA30" s="254" t="s">
        <v>333</v>
      </c>
      <c r="DB30" s="254">
        <v>2016</v>
      </c>
      <c r="DC30" s="254">
        <v>11.008333333333333</v>
      </c>
      <c r="DD30" s="535" t="s">
        <v>32</v>
      </c>
      <c r="DE30" s="194"/>
    </row>
    <row r="31" spans="2:109" ht="15" customHeight="1">
      <c r="B31" s="225">
        <f>IF('كشف النقاط'!A31&gt;0,'كشف النقاط'!A31," ")</f>
        <v>23</v>
      </c>
      <c r="C31" s="171" t="str">
        <f>IF('كشف النقاط'!B31&gt;0,'كشف النقاط'!B31," ")</f>
        <v>ذويب </v>
      </c>
      <c r="D31" s="171" t="str">
        <f>IF('كشف النقاط'!C31&gt;0,'كشف النقاط'!C31," ")</f>
        <v> دنيازاد</v>
      </c>
      <c r="E31" s="488" t="s">
        <v>528</v>
      </c>
      <c r="F31" s="489">
        <v>33636</v>
      </c>
      <c r="G31" s="7" t="s">
        <v>503</v>
      </c>
      <c r="H31" s="7" t="s">
        <v>503</v>
      </c>
      <c r="I31" s="153">
        <f>IF('مداولات 1'!E:E&gt;='استدراك 1'!E:E,'مداولات 1'!E:E,'استدراك 1'!E:E)</f>
        <v>61.5</v>
      </c>
      <c r="J31" s="154">
        <f t="shared" si="0"/>
        <v>6</v>
      </c>
      <c r="K31" s="154">
        <f>'كشف النقاط'!O31</f>
        <v>1</v>
      </c>
      <c r="L31" s="154">
        <f>'كشف النقاط'!P31</f>
        <v>2016</v>
      </c>
      <c r="M31" s="153">
        <f>IF('مداولات 1'!G:G&gt;='استدراك 1'!G:G,'مداولات 1'!G:G,'استدراك 1'!G:G)</f>
        <v>54</v>
      </c>
      <c r="N31" s="154">
        <f t="shared" si="1"/>
        <v>0</v>
      </c>
      <c r="O31" s="253">
        <f>'كشف النقاط'!O84</f>
        <v>1</v>
      </c>
      <c r="P31" s="253">
        <f>'كشف النقاط'!P84</f>
        <v>2016</v>
      </c>
      <c r="Q31" s="494">
        <f t="shared" si="2"/>
        <v>9.625</v>
      </c>
      <c r="R31" s="156">
        <f t="shared" si="3"/>
        <v>6</v>
      </c>
      <c r="S31" s="156" t="s">
        <v>31</v>
      </c>
      <c r="T31" s="156" t="s">
        <v>333</v>
      </c>
      <c r="U31" s="156">
        <v>2016</v>
      </c>
      <c r="V31" s="153">
        <f>IF('مداولات 1'!K:K&gt;='استدراك 1'!K:K,'مداولات 1'!K:K,'استدراك 1'!K:K)</f>
        <v>30</v>
      </c>
      <c r="W31" s="154">
        <f t="shared" si="4"/>
        <v>3</v>
      </c>
      <c r="X31" s="253">
        <f>'كشف النقاط'!O138</f>
        <v>1</v>
      </c>
      <c r="Y31" s="253">
        <f>'كشف النقاط'!P138</f>
        <v>2016</v>
      </c>
      <c r="Z31" s="494">
        <f t="shared" si="5"/>
        <v>10</v>
      </c>
      <c r="AA31" s="156">
        <f t="shared" si="6"/>
        <v>3</v>
      </c>
      <c r="AB31" s="364" t="s">
        <v>249</v>
      </c>
      <c r="AC31" s="157">
        <f>IF('مداولات 1'!O:O&gt;='استدراك 1'!O:O,'مداولات 1'!O:O,'استدراك 1'!O:O)</f>
        <v>48.25</v>
      </c>
      <c r="AD31" s="154">
        <f t="shared" si="7"/>
        <v>4</v>
      </c>
      <c r="AE31" s="154">
        <f>'كشف النقاط'!O190</f>
        <v>1</v>
      </c>
      <c r="AF31" s="154">
        <f>'كشف النقاط'!P190</f>
        <v>2016</v>
      </c>
      <c r="AG31" s="153">
        <f>IF('مداولات 1'!Q:Q&gt;='استدراك 1'!Q:Q,'مداولات 1'!Q:Q,'استدراك 1'!Q:Q)</f>
        <v>53</v>
      </c>
      <c r="AH31" s="154">
        <f t="shared" si="8"/>
        <v>4</v>
      </c>
      <c r="AI31" s="154">
        <f>'كشف النقاط'!O243</f>
        <v>1</v>
      </c>
      <c r="AJ31" s="154">
        <f>'كشف النقاط'!P243</f>
        <v>2016</v>
      </c>
      <c r="AK31" s="153">
        <f t="shared" si="9"/>
        <v>12.65625</v>
      </c>
      <c r="AL31" s="158">
        <f t="shared" si="10"/>
        <v>8</v>
      </c>
      <c r="AM31" s="156" t="s">
        <v>31</v>
      </c>
      <c r="AN31" s="158" t="s">
        <v>252</v>
      </c>
      <c r="AO31" s="156">
        <v>2016</v>
      </c>
      <c r="AP31" s="153">
        <f>IF('مداولات 1'!U:U&gt;='استدراك 1'!U:U,'مداولات 1'!U:U,'استدراك 1'!U:U)</f>
        <v>20.25</v>
      </c>
      <c r="AQ31" s="159">
        <f t="shared" si="11"/>
        <v>0</v>
      </c>
      <c r="AR31" s="159">
        <f>'كشف النقاط'!O297</f>
        <v>1</v>
      </c>
      <c r="AS31" s="159">
        <f>'كشف النقاط'!P297</f>
        <v>2017</v>
      </c>
      <c r="AT31" s="153">
        <f>IF('مداولات 1'!W:W&gt;='استدراك 1'!W:W,'مداولات 1'!W:W,'استدراك 1'!W:W)</f>
        <v>33</v>
      </c>
      <c r="AU31" s="159">
        <f t="shared" si="12"/>
        <v>0</v>
      </c>
      <c r="AV31" s="159">
        <f>'كشف النقاط'!O351</f>
        <v>1</v>
      </c>
      <c r="AW31" s="159">
        <f>'كشف النقاط'!P351</f>
        <v>2017</v>
      </c>
      <c r="AX31" s="153">
        <f t="shared" si="13"/>
        <v>7.607142857142857</v>
      </c>
      <c r="AY31" s="158">
        <f t="shared" si="14"/>
        <v>0</v>
      </c>
      <c r="AZ31" s="156" t="s">
        <v>31</v>
      </c>
      <c r="BA31" s="158" t="s">
        <v>333</v>
      </c>
      <c r="BB31" s="156">
        <v>2016</v>
      </c>
      <c r="BC31" s="153">
        <f t="shared" si="15"/>
        <v>10</v>
      </c>
      <c r="BD31" s="160">
        <f t="shared" si="16"/>
        <v>30</v>
      </c>
      <c r="BE31" s="156" t="s">
        <v>31</v>
      </c>
      <c r="BG31" s="225" t="str">
        <f>IF('كشف النقاط'!AE31&gt;0,'كشف النقاط'!AE31," ")</f>
        <v> </v>
      </c>
      <c r="BH31" s="64">
        <f>IF('مداولات 2'!E:E&gt;='استدراك 2'!E:E,'مداولات 2'!E:E,'استدراك 2'!E:E)</f>
        <v>480</v>
      </c>
      <c r="BI31" s="533">
        <f t="shared" si="17"/>
        <v>16</v>
      </c>
      <c r="BJ31" s="65">
        <f t="shared" si="18"/>
        <v>30</v>
      </c>
      <c r="BK31" s="533">
        <f t="shared" si="19"/>
        <v>16</v>
      </c>
      <c r="BL31" s="66">
        <f t="shared" si="20"/>
        <v>30</v>
      </c>
      <c r="BM31" s="66" t="str">
        <f>'كشف النقاط'!O470</f>
        <v>د1</v>
      </c>
      <c r="BN31" s="66" t="s">
        <v>369</v>
      </c>
      <c r="BO31" s="66">
        <f>'كشف النقاط'!P470</f>
        <v>2017</v>
      </c>
      <c r="BP31" s="550"/>
      <c r="BQ31" s="66" t="s">
        <v>220</v>
      </c>
      <c r="BR31" s="95" t="s">
        <v>489</v>
      </c>
      <c r="BS31" s="7" t="s">
        <v>220</v>
      </c>
      <c r="BT31" s="7" t="s">
        <v>551</v>
      </c>
      <c r="BU31" s="488" t="s">
        <v>528</v>
      </c>
      <c r="BV31" s="489">
        <v>33636</v>
      </c>
      <c r="BW31" s="7" t="s">
        <v>552</v>
      </c>
      <c r="BX31" s="7" t="s">
        <v>503</v>
      </c>
      <c r="BY31" s="540">
        <v>11.742647058823529</v>
      </c>
      <c r="BZ31" s="501">
        <v>17</v>
      </c>
      <c r="CA31" s="501" t="s">
        <v>249</v>
      </c>
      <c r="CB31" s="556">
        <v>2015</v>
      </c>
      <c r="CC31" s="538">
        <v>14.291666666666666</v>
      </c>
      <c r="CD31" s="501">
        <v>9</v>
      </c>
      <c r="CE31" s="501" t="s">
        <v>255</v>
      </c>
      <c r="CF31" s="501">
        <v>2015</v>
      </c>
      <c r="CG31" s="539">
        <v>9.75</v>
      </c>
      <c r="CH31" s="501">
        <v>2</v>
      </c>
      <c r="CI31" s="501" t="s">
        <v>333</v>
      </c>
      <c r="CJ31" s="501">
        <v>2015</v>
      </c>
      <c r="CK31" s="557">
        <v>12.241666666666667</v>
      </c>
      <c r="CL31" s="556">
        <v>1</v>
      </c>
      <c r="CM31" s="540">
        <v>14.441176470588236</v>
      </c>
      <c r="CN31" s="501">
        <v>17</v>
      </c>
      <c r="CO31" s="501" t="s">
        <v>255</v>
      </c>
      <c r="CP31" s="501">
        <v>2015</v>
      </c>
      <c r="CQ31" s="539">
        <v>14.3125</v>
      </c>
      <c r="CR31" s="501">
        <v>6</v>
      </c>
      <c r="CS31" s="501" t="s">
        <v>255</v>
      </c>
      <c r="CT31" s="501">
        <v>2015</v>
      </c>
      <c r="CU31" s="539">
        <v>11.125</v>
      </c>
      <c r="CV31" s="501">
        <v>4</v>
      </c>
      <c r="CW31" s="501" t="s">
        <v>249</v>
      </c>
      <c r="CX31" s="501">
        <v>2015</v>
      </c>
      <c r="CY31" s="539">
        <v>11.625</v>
      </c>
      <c r="CZ31" s="501">
        <v>3</v>
      </c>
      <c r="DA31" s="501" t="s">
        <v>249</v>
      </c>
      <c r="DB31" s="501">
        <v>2015</v>
      </c>
      <c r="DC31" s="537">
        <v>13.691666666666666</v>
      </c>
      <c r="DD31" s="65">
        <v>1</v>
      </c>
      <c r="DE31" s="194"/>
    </row>
    <row r="32" ht="15" customHeight="1">
      <c r="DE32" s="194"/>
    </row>
    <row r="33" spans="71:109" ht="20.25">
      <c r="BS33"/>
      <c r="BT33"/>
      <c r="BU33"/>
      <c r="BV33"/>
      <c r="BW33"/>
      <c r="BX33"/>
      <c r="BY33" s="475"/>
      <c r="BZ33" s="496"/>
      <c r="CA33" s="496"/>
      <c r="CB33" s="496"/>
      <c r="CC33" s="475"/>
      <c r="CD33" s="496"/>
      <c r="CE33" s="496"/>
      <c r="CF33" s="496"/>
      <c r="CG33" s="475"/>
      <c r="CH33" s="496"/>
      <c r="CI33" s="496"/>
      <c r="CJ33" s="496"/>
      <c r="CK33" s="475"/>
      <c r="CL33" s="496"/>
      <c r="CM33" s="475"/>
      <c r="CN33" s="496"/>
      <c r="CO33" s="496"/>
      <c r="CP33" s="496"/>
      <c r="CQ33" s="475"/>
      <c r="CR33" s="496"/>
      <c r="CS33" s="496"/>
      <c r="CT33" s="496"/>
      <c r="CU33" s="475"/>
      <c r="CV33" s="496"/>
      <c r="CW33" s="496"/>
      <c r="CX33" s="496"/>
      <c r="CY33" s="475"/>
      <c r="CZ33" s="496"/>
      <c r="DA33" s="496"/>
      <c r="DB33" s="496"/>
      <c r="DC33" s="475"/>
      <c r="DD33" s="497"/>
      <c r="DE33" s="194"/>
    </row>
    <row r="34" spans="77:109" ht="20.25">
      <c r="BY34" s="475"/>
      <c r="BZ34" s="496"/>
      <c r="CA34" s="496"/>
      <c r="CB34" s="496"/>
      <c r="CC34" s="475"/>
      <c r="CD34" s="496"/>
      <c r="CE34" s="496"/>
      <c r="CF34" s="496"/>
      <c r="CG34" s="475"/>
      <c r="CH34" s="496"/>
      <c r="CI34" s="496"/>
      <c r="CJ34" s="496"/>
      <c r="CK34" s="475"/>
      <c r="CL34" s="496"/>
      <c r="CM34" s="475"/>
      <c r="CN34" s="496"/>
      <c r="CO34" s="496"/>
      <c r="CP34" s="496"/>
      <c r="CQ34" s="475"/>
      <c r="CR34" s="496"/>
      <c r="CS34" s="496"/>
      <c r="CT34" s="496"/>
      <c r="CU34" s="475"/>
      <c r="CV34" s="496"/>
      <c r="CW34" s="496"/>
      <c r="CX34" s="496"/>
      <c r="CY34" s="475"/>
      <c r="CZ34" s="496"/>
      <c r="DA34" s="496"/>
      <c r="DB34" s="496"/>
      <c r="DC34" s="475"/>
      <c r="DD34" s="497"/>
      <c r="DE34" s="194"/>
    </row>
    <row r="35" spans="71:109" ht="20.25">
      <c r="BS35"/>
      <c r="BT35"/>
      <c r="BU35"/>
      <c r="BV35"/>
      <c r="BW35"/>
      <c r="BX35"/>
      <c r="BY35" s="475"/>
      <c r="BZ35" s="496"/>
      <c r="CA35" s="496"/>
      <c r="CB35" s="496"/>
      <c r="CC35" s="475"/>
      <c r="CD35" s="496"/>
      <c r="CE35" s="496"/>
      <c r="CF35" s="496"/>
      <c r="CG35" s="475"/>
      <c r="CH35" s="496"/>
      <c r="CI35" s="496"/>
      <c r="CJ35" s="496"/>
      <c r="CK35" s="475"/>
      <c r="CL35" s="496"/>
      <c r="CM35" s="475"/>
      <c r="CN35" s="496"/>
      <c r="CO35" s="496"/>
      <c r="CP35" s="496"/>
      <c r="CQ35" s="475"/>
      <c r="CR35" s="496"/>
      <c r="CS35" s="496"/>
      <c r="CT35" s="496"/>
      <c r="CU35" s="475"/>
      <c r="CV35" s="496"/>
      <c r="CW35" s="496"/>
      <c r="CX35" s="496"/>
      <c r="CY35" s="475"/>
      <c r="CZ35" s="496"/>
      <c r="DA35" s="496"/>
      <c r="DB35" s="496"/>
      <c r="DC35" s="475"/>
      <c r="DD35" s="497"/>
      <c r="DE35" s="194"/>
    </row>
    <row r="36" spans="71:109" ht="20.25">
      <c r="BS36" s="7" t="s">
        <v>542</v>
      </c>
      <c r="BT36" s="7" t="s">
        <v>543</v>
      </c>
      <c r="BU36" s="488" t="s">
        <v>544</v>
      </c>
      <c r="BV36" s="489">
        <v>33134</v>
      </c>
      <c r="BW36" s="7" t="s">
        <v>503</v>
      </c>
      <c r="BX36" s="7" t="s">
        <v>503</v>
      </c>
      <c r="BY36" s="475"/>
      <c r="BZ36" s="496"/>
      <c r="CA36" s="496"/>
      <c r="CB36" s="496"/>
      <c r="CC36" s="475"/>
      <c r="CD36" s="496"/>
      <c r="CE36" s="496"/>
      <c r="CF36" s="496"/>
      <c r="CG36" s="475"/>
      <c r="CH36" s="496"/>
      <c r="CI36" s="496"/>
      <c r="CJ36" s="496"/>
      <c r="CK36" s="475"/>
      <c r="CL36" s="496"/>
      <c r="CM36" s="475"/>
      <c r="CN36" s="496"/>
      <c r="CO36" s="496"/>
      <c r="CP36" s="496"/>
      <c r="CQ36" s="475"/>
      <c r="CR36" s="496"/>
      <c r="CS36" s="496"/>
      <c r="CT36" s="496"/>
      <c r="CU36" s="475"/>
      <c r="CV36" s="496"/>
      <c r="CW36" s="496"/>
      <c r="CX36" s="496"/>
      <c r="CY36" s="475"/>
      <c r="CZ36" s="496"/>
      <c r="DA36" s="496"/>
      <c r="DB36" s="496"/>
      <c r="DC36" s="475"/>
      <c r="DD36" s="497"/>
      <c r="DE36" s="194"/>
    </row>
    <row r="37" spans="71:109" ht="20.25">
      <c r="BS37" s="7" t="s">
        <v>545</v>
      </c>
      <c r="BT37" s="7" t="s">
        <v>546</v>
      </c>
      <c r="BU37" s="488" t="s">
        <v>547</v>
      </c>
      <c r="BV37" s="489">
        <v>31842</v>
      </c>
      <c r="BW37" s="7" t="s">
        <v>503</v>
      </c>
      <c r="BX37" s="7" t="s">
        <v>503</v>
      </c>
      <c r="BY37" s="475"/>
      <c r="BZ37" s="496"/>
      <c r="CA37" s="496"/>
      <c r="CB37" s="496"/>
      <c r="CC37" s="475"/>
      <c r="CD37" s="496"/>
      <c r="CE37" s="496"/>
      <c r="CF37" s="496"/>
      <c r="CG37" s="475"/>
      <c r="CH37" s="496"/>
      <c r="CI37" s="496"/>
      <c r="CJ37" s="496"/>
      <c r="CK37" s="475"/>
      <c r="CL37" s="496"/>
      <c r="CM37" s="475"/>
      <c r="CN37" s="496"/>
      <c r="CO37" s="496"/>
      <c r="CP37" s="496"/>
      <c r="CQ37" s="475"/>
      <c r="CR37" s="496"/>
      <c r="CS37" s="496"/>
      <c r="CT37" s="496"/>
      <c r="CU37" s="475"/>
      <c r="CV37" s="496"/>
      <c r="CW37" s="496"/>
      <c r="CX37" s="496"/>
      <c r="CY37" s="475"/>
      <c r="CZ37" s="496"/>
      <c r="DA37" s="496"/>
      <c r="DB37" s="496"/>
      <c r="DC37" s="475"/>
      <c r="DD37" s="497"/>
      <c r="DE37" s="194"/>
    </row>
    <row r="38" spans="71:109" ht="20.25">
      <c r="BS38" s="7" t="s">
        <v>548</v>
      </c>
      <c r="BT38" s="7" t="s">
        <v>183</v>
      </c>
      <c r="BU38" s="488" t="s">
        <v>549</v>
      </c>
      <c r="BV38" s="489">
        <v>33265</v>
      </c>
      <c r="BW38" s="7" t="s">
        <v>550</v>
      </c>
      <c r="BX38" s="7" t="s">
        <v>550</v>
      </c>
      <c r="BY38" s="475"/>
      <c r="BZ38" s="496"/>
      <c r="CA38" s="496"/>
      <c r="CB38" s="496"/>
      <c r="CC38" s="475"/>
      <c r="CD38" s="496"/>
      <c r="CE38" s="496"/>
      <c r="CF38" s="496"/>
      <c r="CG38" s="475"/>
      <c r="CH38" s="496"/>
      <c r="CI38" s="496"/>
      <c r="CJ38" s="496"/>
      <c r="CK38" s="475"/>
      <c r="CL38" s="496"/>
      <c r="CM38" s="475"/>
      <c r="CN38" s="496"/>
      <c r="CO38" s="496"/>
      <c r="CP38" s="496"/>
      <c r="CQ38" s="475"/>
      <c r="CR38" s="496"/>
      <c r="CS38" s="496"/>
      <c r="CT38" s="496"/>
      <c r="CU38" s="475"/>
      <c r="CV38" s="496"/>
      <c r="CW38" s="496"/>
      <c r="CX38" s="496"/>
      <c r="CY38" s="475"/>
      <c r="CZ38" s="496"/>
      <c r="DA38" s="496"/>
      <c r="DB38" s="496"/>
      <c r="DC38" s="475"/>
      <c r="DD38" s="497"/>
      <c r="DE38" s="194"/>
    </row>
    <row r="39" spans="71:109" ht="20.25">
      <c r="BS39"/>
      <c r="BT39"/>
      <c r="BU39"/>
      <c r="BV39"/>
      <c r="BW39"/>
      <c r="BX39"/>
      <c r="BY39" s="475"/>
      <c r="BZ39" s="496"/>
      <c r="CA39" s="496"/>
      <c r="CB39" s="496"/>
      <c r="CC39" s="475"/>
      <c r="CD39" s="496"/>
      <c r="CE39" s="496"/>
      <c r="CF39" s="496"/>
      <c r="CG39" s="475"/>
      <c r="CH39" s="496"/>
      <c r="CI39" s="496"/>
      <c r="CJ39" s="496"/>
      <c r="CK39" s="475"/>
      <c r="CL39" s="496"/>
      <c r="CM39" s="475"/>
      <c r="CN39" s="496"/>
      <c r="CO39" s="496"/>
      <c r="CP39" s="496"/>
      <c r="CQ39" s="475"/>
      <c r="CR39" s="496"/>
      <c r="CS39" s="496"/>
      <c r="CT39" s="496"/>
      <c r="CU39" s="475"/>
      <c r="CV39" s="496"/>
      <c r="CW39" s="496"/>
      <c r="CX39" s="496"/>
      <c r="CY39" s="475"/>
      <c r="CZ39" s="496"/>
      <c r="DA39" s="496"/>
      <c r="DB39" s="496"/>
      <c r="DC39" s="475"/>
      <c r="DD39" s="497"/>
      <c r="DE39" s="194"/>
    </row>
    <row r="40" spans="71:109" ht="20.25">
      <c r="BS40"/>
      <c r="BT40"/>
      <c r="BU40"/>
      <c r="BV40"/>
      <c r="BW40"/>
      <c r="BX40"/>
      <c r="BY40" s="475"/>
      <c r="BZ40" s="496"/>
      <c r="CA40" s="496"/>
      <c r="CB40" s="496"/>
      <c r="CC40" s="475"/>
      <c r="CD40" s="496"/>
      <c r="CE40" s="496"/>
      <c r="CF40" s="496"/>
      <c r="CG40" s="475"/>
      <c r="CH40" s="496"/>
      <c r="CI40" s="496"/>
      <c r="CJ40" s="496"/>
      <c r="CK40" s="475"/>
      <c r="CL40" s="496"/>
      <c r="CM40" s="475"/>
      <c r="CN40" s="496"/>
      <c r="CO40" s="496"/>
      <c r="CP40" s="496"/>
      <c r="CQ40" s="475"/>
      <c r="CR40" s="496"/>
      <c r="CS40" s="496"/>
      <c r="CT40" s="496"/>
      <c r="CU40" s="475"/>
      <c r="CV40" s="496"/>
      <c r="CW40" s="496"/>
      <c r="CX40" s="496"/>
      <c r="CY40" s="475"/>
      <c r="CZ40" s="496"/>
      <c r="DA40" s="496"/>
      <c r="DB40" s="496"/>
      <c r="DC40" s="475"/>
      <c r="DD40" s="497"/>
      <c r="DE40" s="194"/>
    </row>
    <row r="41" spans="77:109" ht="20.25">
      <c r="BY41" s="475"/>
      <c r="BZ41" s="496"/>
      <c r="CA41" s="496"/>
      <c r="CB41" s="496"/>
      <c r="CC41" s="475"/>
      <c r="CD41" s="496"/>
      <c r="CE41" s="496"/>
      <c r="CF41" s="496"/>
      <c r="CG41" s="475"/>
      <c r="CH41" s="496"/>
      <c r="CI41" s="496"/>
      <c r="CJ41" s="496"/>
      <c r="CK41" s="475"/>
      <c r="CL41" s="496"/>
      <c r="CM41" s="475"/>
      <c r="CN41" s="496"/>
      <c r="CO41" s="496"/>
      <c r="CP41" s="496"/>
      <c r="CQ41" s="475"/>
      <c r="CR41" s="496"/>
      <c r="CS41" s="496"/>
      <c r="CT41" s="496"/>
      <c r="CU41" s="475"/>
      <c r="CV41" s="496"/>
      <c r="CW41" s="496"/>
      <c r="CX41" s="496"/>
      <c r="CY41" s="475"/>
      <c r="CZ41" s="496"/>
      <c r="DA41" s="496"/>
      <c r="DB41" s="496"/>
      <c r="DC41" s="475"/>
      <c r="DD41" s="497"/>
      <c r="DE41" s="194"/>
    </row>
    <row r="42" spans="71:109" ht="20.25">
      <c r="BS42" s="472"/>
      <c r="BT42" s="472"/>
      <c r="BU42" s="473"/>
      <c r="BV42" s="474"/>
      <c r="BW42" s="473"/>
      <c r="BX42" s="473"/>
      <c r="BY42" s="475"/>
      <c r="BZ42" s="496"/>
      <c r="CA42" s="496"/>
      <c r="CB42" s="496"/>
      <c r="CC42" s="475"/>
      <c r="CD42" s="496"/>
      <c r="CE42" s="496"/>
      <c r="CF42" s="496"/>
      <c r="CG42" s="475"/>
      <c r="CH42" s="496"/>
      <c r="CI42" s="496"/>
      <c r="CJ42" s="496"/>
      <c r="CK42" s="475"/>
      <c r="CL42" s="496"/>
      <c r="CM42" s="475"/>
      <c r="CN42" s="496"/>
      <c r="CO42" s="496"/>
      <c r="CP42" s="496"/>
      <c r="CQ42" s="475"/>
      <c r="CR42" s="496"/>
      <c r="CS42" s="496"/>
      <c r="CT42" s="496"/>
      <c r="CU42" s="475"/>
      <c r="CV42" s="496"/>
      <c r="CW42" s="496"/>
      <c r="CX42" s="496"/>
      <c r="CY42" s="475"/>
      <c r="CZ42" s="496"/>
      <c r="DA42" s="496"/>
      <c r="DB42" s="496"/>
      <c r="DC42" s="475"/>
      <c r="DD42" s="497"/>
      <c r="DE42" s="194"/>
    </row>
    <row r="43" spans="71:109" ht="20.25">
      <c r="BS43" s="476"/>
      <c r="BT43" s="476"/>
      <c r="BU43" s="473"/>
      <c r="BV43" s="474"/>
      <c r="BW43" s="473"/>
      <c r="BX43" s="473"/>
      <c r="BY43" s="475"/>
      <c r="BZ43" s="496"/>
      <c r="CA43" s="496"/>
      <c r="CB43" s="496"/>
      <c r="CC43" s="475"/>
      <c r="CD43" s="496"/>
      <c r="CE43" s="496"/>
      <c r="CF43" s="496"/>
      <c r="CG43" s="475"/>
      <c r="CH43" s="496"/>
      <c r="CI43" s="496"/>
      <c r="CJ43" s="496"/>
      <c r="CK43" s="475"/>
      <c r="CL43" s="496"/>
      <c r="CM43" s="475"/>
      <c r="CN43" s="496"/>
      <c r="CO43" s="496"/>
      <c r="CP43" s="496"/>
      <c r="CQ43" s="475"/>
      <c r="CR43" s="496"/>
      <c r="CS43" s="496"/>
      <c r="CT43" s="496"/>
      <c r="CU43" s="475"/>
      <c r="CV43" s="496"/>
      <c r="CW43" s="496"/>
      <c r="CX43" s="496"/>
      <c r="CY43" s="475"/>
      <c r="CZ43" s="496"/>
      <c r="DA43" s="496"/>
      <c r="DB43" s="496"/>
      <c r="DC43" s="475"/>
      <c r="DD43" s="497"/>
      <c r="DE43" s="194"/>
    </row>
    <row r="44" spans="71:109" ht="20.25">
      <c r="BS44" s="477"/>
      <c r="BT44" s="477"/>
      <c r="BU44" s="473"/>
      <c r="BV44" s="474"/>
      <c r="BW44" s="473"/>
      <c r="BX44" s="473"/>
      <c r="BY44" s="475"/>
      <c r="BZ44" s="496"/>
      <c r="CA44" s="496"/>
      <c r="CB44" s="496"/>
      <c r="CC44" s="475"/>
      <c r="CD44" s="496"/>
      <c r="CE44" s="496"/>
      <c r="CF44" s="496"/>
      <c r="CG44" s="475"/>
      <c r="CH44" s="496"/>
      <c r="CI44" s="496"/>
      <c r="CJ44" s="496"/>
      <c r="CK44" s="475"/>
      <c r="CL44" s="496"/>
      <c r="CM44" s="475"/>
      <c r="CN44" s="496"/>
      <c r="CO44" s="496"/>
      <c r="CP44" s="496"/>
      <c r="CQ44" s="475"/>
      <c r="CR44" s="496"/>
      <c r="CS44" s="496"/>
      <c r="CT44" s="496"/>
      <c r="CU44" s="475"/>
      <c r="CV44" s="496"/>
      <c r="CW44" s="496"/>
      <c r="CX44" s="496"/>
      <c r="CY44" s="475"/>
      <c r="CZ44" s="496"/>
      <c r="DA44" s="496"/>
      <c r="DB44" s="496"/>
      <c r="DC44" s="475"/>
      <c r="DD44" s="497"/>
      <c r="DE44" s="194"/>
    </row>
    <row r="45" spans="71:109" ht="20.25">
      <c r="BS45" s="194"/>
      <c r="BT45" s="194"/>
      <c r="BU45" s="194"/>
      <c r="BV45" s="194"/>
      <c r="BW45" s="194"/>
      <c r="BX45" s="194"/>
      <c r="BY45" s="503"/>
      <c r="BZ45" s="503"/>
      <c r="CA45" s="503"/>
      <c r="CB45" s="503"/>
      <c r="CC45" s="503"/>
      <c r="CD45" s="503"/>
      <c r="CE45" s="503"/>
      <c r="CF45" s="503"/>
      <c r="CG45" s="503"/>
      <c r="CH45" s="503"/>
      <c r="CI45" s="503"/>
      <c r="CJ45" s="503"/>
      <c r="CK45" s="503"/>
      <c r="CL45" s="503"/>
      <c r="CM45" s="503"/>
      <c r="CN45" s="503"/>
      <c r="CO45" s="503"/>
      <c r="CP45" s="503"/>
      <c r="CQ45" s="503"/>
      <c r="CR45" s="503"/>
      <c r="CS45" s="503"/>
      <c r="CT45" s="503"/>
      <c r="CU45" s="503"/>
      <c r="CV45" s="503"/>
      <c r="CW45" s="503"/>
      <c r="CX45" s="503"/>
      <c r="CY45" s="503"/>
      <c r="CZ45" s="503"/>
      <c r="DA45" s="503"/>
      <c r="DB45" s="503"/>
      <c r="DC45" s="503"/>
      <c r="DD45" s="503"/>
      <c r="DE45" s="194"/>
    </row>
    <row r="46" spans="71:109" ht="20.25">
      <c r="BS46" s="194"/>
      <c r="BT46" s="194"/>
      <c r="BU46" s="194"/>
      <c r="BV46" s="194"/>
      <c r="BW46" s="194"/>
      <c r="BX46" s="194"/>
      <c r="BY46" s="503"/>
      <c r="BZ46" s="503"/>
      <c r="CA46" s="503"/>
      <c r="CB46" s="503"/>
      <c r="CC46" s="503"/>
      <c r="CD46" s="503"/>
      <c r="CE46" s="503"/>
      <c r="CF46" s="503"/>
      <c r="CG46" s="503"/>
      <c r="CH46" s="503"/>
      <c r="CI46" s="503"/>
      <c r="CJ46" s="503"/>
      <c r="CK46" s="503"/>
      <c r="CL46" s="503"/>
      <c r="CM46" s="503"/>
      <c r="CN46" s="503"/>
      <c r="CO46" s="503"/>
      <c r="CP46" s="503"/>
      <c r="CQ46" s="503"/>
      <c r="CR46" s="503"/>
      <c r="CS46" s="503"/>
      <c r="CT46" s="503"/>
      <c r="CU46" s="503"/>
      <c r="CV46" s="503"/>
      <c r="CW46" s="503"/>
      <c r="CX46" s="503"/>
      <c r="CY46" s="503"/>
      <c r="CZ46" s="503"/>
      <c r="DA46" s="503"/>
      <c r="DB46" s="503"/>
      <c r="DC46" s="503"/>
      <c r="DD46" s="503"/>
      <c r="DE46" s="194"/>
    </row>
    <row r="47" spans="71:109" ht="20.25">
      <c r="BS47" s="194"/>
      <c r="BT47" s="194"/>
      <c r="BU47" s="194"/>
      <c r="BV47" s="194"/>
      <c r="BW47" s="194"/>
      <c r="BX47" s="194"/>
      <c r="BY47" s="503"/>
      <c r="BZ47" s="503"/>
      <c r="CA47" s="503"/>
      <c r="CB47" s="503"/>
      <c r="CC47" s="503"/>
      <c r="CD47" s="503"/>
      <c r="CE47" s="503"/>
      <c r="CF47" s="503"/>
      <c r="CG47" s="503"/>
      <c r="CH47" s="503"/>
      <c r="CI47" s="503"/>
      <c r="CJ47" s="503"/>
      <c r="CK47" s="503"/>
      <c r="CL47" s="503"/>
      <c r="CM47" s="503"/>
      <c r="CN47" s="503"/>
      <c r="CO47" s="503"/>
      <c r="CP47" s="503"/>
      <c r="CQ47" s="503"/>
      <c r="CR47" s="503"/>
      <c r="CS47" s="503"/>
      <c r="CT47" s="503"/>
      <c r="CU47" s="503"/>
      <c r="CV47" s="503"/>
      <c r="CW47" s="503"/>
      <c r="CX47" s="503"/>
      <c r="CY47" s="503"/>
      <c r="CZ47" s="503"/>
      <c r="DA47" s="503"/>
      <c r="DB47" s="503"/>
      <c r="DC47" s="503"/>
      <c r="DD47" s="503"/>
      <c r="DE47" s="194"/>
    </row>
    <row r="48" spans="71:109" ht="20.25">
      <c r="BS48" s="194"/>
      <c r="BT48" s="194"/>
      <c r="BU48" s="194"/>
      <c r="BV48" s="194"/>
      <c r="BW48" s="194"/>
      <c r="BX48" s="194"/>
      <c r="BY48" s="503"/>
      <c r="BZ48" s="503"/>
      <c r="CA48" s="503"/>
      <c r="CB48" s="503"/>
      <c r="CC48" s="503"/>
      <c r="CD48" s="503"/>
      <c r="CE48" s="503"/>
      <c r="CF48" s="503"/>
      <c r="CG48" s="503"/>
      <c r="CH48" s="503"/>
      <c r="CI48" s="503"/>
      <c r="CJ48" s="503"/>
      <c r="CK48" s="503"/>
      <c r="CL48" s="503"/>
      <c r="CM48" s="503"/>
      <c r="CN48" s="503"/>
      <c r="CO48" s="503"/>
      <c r="CP48" s="503"/>
      <c r="CQ48" s="503"/>
      <c r="CR48" s="503"/>
      <c r="CS48" s="503"/>
      <c r="CT48" s="503"/>
      <c r="CU48" s="503"/>
      <c r="CV48" s="503"/>
      <c r="CW48" s="503"/>
      <c r="CX48" s="503"/>
      <c r="CY48" s="503"/>
      <c r="CZ48" s="503"/>
      <c r="DA48" s="503"/>
      <c r="DB48" s="503"/>
      <c r="DC48" s="503"/>
      <c r="DD48" s="503"/>
      <c r="DE48" s="194"/>
    </row>
    <row r="49" spans="71:109" ht="20.25">
      <c r="BS49" s="194"/>
      <c r="BT49" s="194"/>
      <c r="BU49" s="194"/>
      <c r="BV49" s="194"/>
      <c r="BW49" s="194"/>
      <c r="BX49" s="194"/>
      <c r="BY49" s="503"/>
      <c r="BZ49" s="503"/>
      <c r="CA49" s="503"/>
      <c r="CB49" s="503"/>
      <c r="CC49" s="503"/>
      <c r="CD49" s="503"/>
      <c r="CE49" s="503"/>
      <c r="CF49" s="503"/>
      <c r="CG49" s="503"/>
      <c r="CH49" s="503"/>
      <c r="CI49" s="503"/>
      <c r="CJ49" s="503"/>
      <c r="CK49" s="503"/>
      <c r="CL49" s="503"/>
      <c r="CM49" s="503"/>
      <c r="CN49" s="503"/>
      <c r="CO49" s="503"/>
      <c r="CP49" s="503"/>
      <c r="CQ49" s="503"/>
      <c r="CR49" s="503"/>
      <c r="CS49" s="503"/>
      <c r="CT49" s="503"/>
      <c r="CU49" s="503"/>
      <c r="CV49" s="503"/>
      <c r="CW49" s="503"/>
      <c r="CX49" s="503"/>
      <c r="CY49" s="503"/>
      <c r="CZ49" s="503"/>
      <c r="DA49" s="503"/>
      <c r="DB49" s="503"/>
      <c r="DC49" s="503"/>
      <c r="DD49" s="503"/>
      <c r="DE49" s="194"/>
    </row>
    <row r="50" spans="71:109" ht="20.25">
      <c r="BS50" s="194"/>
      <c r="BT50" s="194"/>
      <c r="BU50" s="194"/>
      <c r="BV50" s="194"/>
      <c r="BW50" s="194"/>
      <c r="BX50" s="194"/>
      <c r="BY50" s="503"/>
      <c r="BZ50" s="503"/>
      <c r="CA50" s="503"/>
      <c r="CB50" s="503"/>
      <c r="CC50" s="503"/>
      <c r="CD50" s="503"/>
      <c r="CE50" s="503"/>
      <c r="CF50" s="503"/>
      <c r="CG50" s="503"/>
      <c r="CH50" s="503"/>
      <c r="CI50" s="503"/>
      <c r="CJ50" s="503"/>
      <c r="CK50" s="503"/>
      <c r="CL50" s="503"/>
      <c r="CM50" s="503"/>
      <c r="CN50" s="503"/>
      <c r="CO50" s="503"/>
      <c r="CP50" s="503"/>
      <c r="CQ50" s="503"/>
      <c r="CR50" s="503"/>
      <c r="CS50" s="503"/>
      <c r="CT50" s="503"/>
      <c r="CU50" s="503"/>
      <c r="CV50" s="503"/>
      <c r="CW50" s="503"/>
      <c r="CX50" s="503"/>
      <c r="CY50" s="503"/>
      <c r="CZ50" s="503"/>
      <c r="DA50" s="503"/>
      <c r="DB50" s="503"/>
      <c r="DC50" s="503"/>
      <c r="DD50" s="503"/>
      <c r="DE50" s="194"/>
    </row>
    <row r="51" spans="71:109" ht="20.25">
      <c r="BS51" s="194"/>
      <c r="BT51" s="194"/>
      <c r="BU51" s="194"/>
      <c r="BV51" s="194"/>
      <c r="BW51" s="194"/>
      <c r="BX51" s="194"/>
      <c r="BY51" s="503"/>
      <c r="BZ51" s="503"/>
      <c r="CA51" s="503"/>
      <c r="CB51" s="503"/>
      <c r="CC51" s="503"/>
      <c r="CD51" s="503"/>
      <c r="CE51" s="503"/>
      <c r="CF51" s="503"/>
      <c r="CG51" s="503"/>
      <c r="CH51" s="503"/>
      <c r="CI51" s="503"/>
      <c r="CJ51" s="503"/>
      <c r="CK51" s="503"/>
      <c r="CL51" s="503"/>
      <c r="CM51" s="503"/>
      <c r="CN51" s="503"/>
      <c r="CO51" s="503"/>
      <c r="CP51" s="503"/>
      <c r="CQ51" s="503"/>
      <c r="CR51" s="503"/>
      <c r="CS51" s="503"/>
      <c r="CT51" s="503"/>
      <c r="CU51" s="503"/>
      <c r="CV51" s="503"/>
      <c r="CW51" s="503"/>
      <c r="CX51" s="503"/>
      <c r="CY51" s="503"/>
      <c r="CZ51" s="503"/>
      <c r="DA51" s="503"/>
      <c r="DB51" s="503"/>
      <c r="DC51" s="503"/>
      <c r="DD51" s="503"/>
      <c r="DE51" s="194"/>
    </row>
    <row r="52" spans="71:109" ht="20.25">
      <c r="BS52" s="194"/>
      <c r="BT52" s="194"/>
      <c r="BU52" s="194"/>
      <c r="BV52" s="194"/>
      <c r="BW52" s="194"/>
      <c r="BX52" s="194"/>
      <c r="BY52" s="503"/>
      <c r="BZ52" s="503"/>
      <c r="CA52" s="503"/>
      <c r="CB52" s="503"/>
      <c r="CC52" s="503"/>
      <c r="CD52" s="503"/>
      <c r="CE52" s="503"/>
      <c r="CF52" s="503"/>
      <c r="CG52" s="503"/>
      <c r="CH52" s="503"/>
      <c r="CI52" s="503"/>
      <c r="CJ52" s="503"/>
      <c r="CK52" s="503"/>
      <c r="CL52" s="503"/>
      <c r="CM52" s="503"/>
      <c r="CN52" s="503"/>
      <c r="CO52" s="503"/>
      <c r="CP52" s="503"/>
      <c r="CQ52" s="503"/>
      <c r="CR52" s="503"/>
      <c r="CS52" s="503"/>
      <c r="CT52" s="503"/>
      <c r="CU52" s="503"/>
      <c r="CV52" s="503"/>
      <c r="CW52" s="503"/>
      <c r="CX52" s="503"/>
      <c r="CY52" s="503"/>
      <c r="CZ52" s="503"/>
      <c r="DA52" s="503"/>
      <c r="DB52" s="503"/>
      <c r="DC52" s="503"/>
      <c r="DD52" s="503"/>
      <c r="DE52" s="194"/>
    </row>
    <row r="53" spans="71:109" ht="20.25">
      <c r="BS53" s="194"/>
      <c r="BT53" s="194"/>
      <c r="BU53" s="194"/>
      <c r="BV53" s="194"/>
      <c r="BW53" s="194"/>
      <c r="BX53" s="194"/>
      <c r="BY53" s="503"/>
      <c r="BZ53" s="503"/>
      <c r="CA53" s="503"/>
      <c r="CB53" s="503"/>
      <c r="CC53" s="503"/>
      <c r="CD53" s="503"/>
      <c r="CE53" s="503"/>
      <c r="CF53" s="503"/>
      <c r="CG53" s="503"/>
      <c r="CH53" s="503"/>
      <c r="CI53" s="503"/>
      <c r="CJ53" s="503"/>
      <c r="CK53" s="503"/>
      <c r="CL53" s="503"/>
      <c r="CM53" s="503"/>
      <c r="CN53" s="503"/>
      <c r="CO53" s="503"/>
      <c r="CP53" s="503"/>
      <c r="CQ53" s="503"/>
      <c r="CR53" s="503"/>
      <c r="CS53" s="503"/>
      <c r="CT53" s="503"/>
      <c r="CU53" s="503"/>
      <c r="CV53" s="503"/>
      <c r="CW53" s="503"/>
      <c r="CX53" s="503"/>
      <c r="CY53" s="503"/>
      <c r="CZ53" s="503"/>
      <c r="DA53" s="503"/>
      <c r="DB53" s="503"/>
      <c r="DC53" s="503"/>
      <c r="DD53" s="503"/>
      <c r="DE53" s="194"/>
    </row>
    <row r="54" spans="71:109" ht="20.25">
      <c r="BS54" s="194"/>
      <c r="BT54" s="194"/>
      <c r="BU54" s="194"/>
      <c r="BV54" s="194"/>
      <c r="BW54" s="194"/>
      <c r="BX54" s="194"/>
      <c r="BY54" s="503"/>
      <c r="BZ54" s="503"/>
      <c r="CA54" s="503"/>
      <c r="CB54" s="503"/>
      <c r="CC54" s="503"/>
      <c r="CD54" s="503"/>
      <c r="CE54" s="503"/>
      <c r="CF54" s="503"/>
      <c r="CG54" s="503"/>
      <c r="CH54" s="503"/>
      <c r="CI54" s="503"/>
      <c r="CJ54" s="503"/>
      <c r="CK54" s="503"/>
      <c r="CL54" s="503"/>
      <c r="CM54" s="503"/>
      <c r="CN54" s="503"/>
      <c r="CO54" s="503"/>
      <c r="CP54" s="503"/>
      <c r="CQ54" s="503"/>
      <c r="CR54" s="503"/>
      <c r="CS54" s="503"/>
      <c r="CT54" s="503"/>
      <c r="CU54" s="503"/>
      <c r="CV54" s="503"/>
      <c r="CW54" s="503"/>
      <c r="CX54" s="503"/>
      <c r="CY54" s="503"/>
      <c r="CZ54" s="503"/>
      <c r="DA54" s="503"/>
      <c r="DB54" s="503"/>
      <c r="DC54" s="503"/>
      <c r="DD54" s="503"/>
      <c r="DE54" s="194"/>
    </row>
    <row r="55" spans="71:109" ht="20.25">
      <c r="BS55" s="194"/>
      <c r="BT55" s="194"/>
      <c r="BU55" s="194"/>
      <c r="BV55" s="194"/>
      <c r="BW55" s="194"/>
      <c r="BX55" s="194"/>
      <c r="BY55" s="503"/>
      <c r="BZ55" s="503"/>
      <c r="CA55" s="503"/>
      <c r="CB55" s="503"/>
      <c r="CC55" s="503"/>
      <c r="CD55" s="503"/>
      <c r="CE55" s="503"/>
      <c r="CF55" s="503"/>
      <c r="CG55" s="503"/>
      <c r="CH55" s="503"/>
      <c r="CI55" s="503"/>
      <c r="CJ55" s="503"/>
      <c r="CK55" s="503"/>
      <c r="CL55" s="503"/>
      <c r="CM55" s="503"/>
      <c r="CN55" s="503"/>
      <c r="CO55" s="503"/>
      <c r="CP55" s="503"/>
      <c r="CQ55" s="503"/>
      <c r="CR55" s="503"/>
      <c r="CS55" s="503"/>
      <c r="CT55" s="503"/>
      <c r="CU55" s="503"/>
      <c r="CV55" s="503"/>
      <c r="CW55" s="503"/>
      <c r="CX55" s="503"/>
      <c r="CY55" s="503"/>
      <c r="CZ55" s="503"/>
      <c r="DA55" s="503"/>
      <c r="DB55" s="503"/>
      <c r="DC55" s="503"/>
      <c r="DD55" s="503"/>
      <c r="DE55" s="194"/>
    </row>
    <row r="56" spans="71:109" ht="20.25">
      <c r="BS56" s="194"/>
      <c r="BT56" s="194"/>
      <c r="BU56" s="194"/>
      <c r="BV56" s="194"/>
      <c r="BW56" s="194"/>
      <c r="BX56" s="194"/>
      <c r="BY56" s="503"/>
      <c r="BZ56" s="503"/>
      <c r="CA56" s="503"/>
      <c r="CB56" s="503"/>
      <c r="CC56" s="503"/>
      <c r="CD56" s="503"/>
      <c r="CE56" s="503"/>
      <c r="CF56" s="503"/>
      <c r="CG56" s="503"/>
      <c r="CH56" s="503"/>
      <c r="CI56" s="503"/>
      <c r="CJ56" s="503"/>
      <c r="CK56" s="503"/>
      <c r="CL56" s="503"/>
      <c r="CM56" s="503"/>
      <c r="CN56" s="503"/>
      <c r="CO56" s="503"/>
      <c r="CP56" s="503"/>
      <c r="CQ56" s="503"/>
      <c r="CR56" s="503"/>
      <c r="CS56" s="503"/>
      <c r="CT56" s="503"/>
      <c r="CU56" s="503"/>
      <c r="CV56" s="503"/>
      <c r="CW56" s="503"/>
      <c r="CX56" s="503"/>
      <c r="CY56" s="503"/>
      <c r="CZ56" s="503"/>
      <c r="DA56" s="503"/>
      <c r="DB56" s="503"/>
      <c r="DC56" s="503"/>
      <c r="DD56" s="503"/>
      <c r="DE56" s="194"/>
    </row>
    <row r="57" spans="71:109" ht="20.25">
      <c r="BS57" s="194"/>
      <c r="BT57" s="194"/>
      <c r="BU57" s="194"/>
      <c r="BV57" s="194"/>
      <c r="BW57" s="194"/>
      <c r="BX57" s="194"/>
      <c r="BY57" s="503"/>
      <c r="BZ57" s="503"/>
      <c r="CA57" s="503"/>
      <c r="CB57" s="503"/>
      <c r="CC57" s="503"/>
      <c r="CD57" s="503"/>
      <c r="CE57" s="503"/>
      <c r="CF57" s="503"/>
      <c r="CG57" s="503"/>
      <c r="CH57" s="503"/>
      <c r="CI57" s="503"/>
      <c r="CJ57" s="503"/>
      <c r="CK57" s="503"/>
      <c r="CL57" s="503"/>
      <c r="CM57" s="503"/>
      <c r="CN57" s="503"/>
      <c r="CO57" s="503"/>
      <c r="CP57" s="503"/>
      <c r="CQ57" s="503"/>
      <c r="CR57" s="503"/>
      <c r="CS57" s="503"/>
      <c r="CT57" s="503"/>
      <c r="CU57" s="503"/>
      <c r="CV57" s="503"/>
      <c r="CW57" s="503"/>
      <c r="CX57" s="503"/>
      <c r="CY57" s="503"/>
      <c r="CZ57" s="503"/>
      <c r="DA57" s="503"/>
      <c r="DB57" s="503"/>
      <c r="DC57" s="503"/>
      <c r="DD57" s="503"/>
      <c r="DE57" s="194"/>
    </row>
    <row r="58" spans="71:109" ht="20.25">
      <c r="BS58" s="194"/>
      <c r="BT58" s="194"/>
      <c r="BU58" s="194"/>
      <c r="BV58" s="194"/>
      <c r="BW58" s="194"/>
      <c r="BX58" s="194"/>
      <c r="BY58" s="503"/>
      <c r="BZ58" s="503"/>
      <c r="CA58" s="503"/>
      <c r="CB58" s="503"/>
      <c r="CC58" s="503"/>
      <c r="CD58" s="503"/>
      <c r="CE58" s="503"/>
      <c r="CF58" s="503"/>
      <c r="CG58" s="503"/>
      <c r="CH58" s="503"/>
      <c r="CI58" s="503"/>
      <c r="CJ58" s="503"/>
      <c r="CK58" s="503"/>
      <c r="CL58" s="503"/>
      <c r="CM58" s="503"/>
      <c r="CN58" s="503"/>
      <c r="CO58" s="503"/>
      <c r="CP58" s="503"/>
      <c r="CQ58" s="503"/>
      <c r="CR58" s="503"/>
      <c r="CS58" s="503"/>
      <c r="CT58" s="503"/>
      <c r="CU58" s="503"/>
      <c r="CV58" s="503"/>
      <c r="CW58" s="503"/>
      <c r="CX58" s="503"/>
      <c r="CY58" s="503"/>
      <c r="CZ58" s="503"/>
      <c r="DA58" s="503"/>
      <c r="DB58" s="503"/>
      <c r="DC58" s="503"/>
      <c r="DD58" s="503"/>
      <c r="DE58" s="194"/>
    </row>
    <row r="59" spans="71:109" ht="20.25">
      <c r="BS59" s="194"/>
      <c r="BT59" s="194"/>
      <c r="BU59" s="194"/>
      <c r="BV59" s="194"/>
      <c r="BW59" s="194"/>
      <c r="BX59" s="194"/>
      <c r="BY59" s="503"/>
      <c r="BZ59" s="503"/>
      <c r="CA59" s="503"/>
      <c r="CB59" s="503"/>
      <c r="CC59" s="503"/>
      <c r="CD59" s="503"/>
      <c r="CE59" s="503"/>
      <c r="CF59" s="503"/>
      <c r="CG59" s="503"/>
      <c r="CH59" s="503"/>
      <c r="CI59" s="503"/>
      <c r="CJ59" s="503"/>
      <c r="CK59" s="503"/>
      <c r="CL59" s="503"/>
      <c r="CM59" s="503"/>
      <c r="CN59" s="503"/>
      <c r="CO59" s="503"/>
      <c r="CP59" s="503"/>
      <c r="CQ59" s="503"/>
      <c r="CR59" s="503"/>
      <c r="CS59" s="503"/>
      <c r="CT59" s="503"/>
      <c r="CU59" s="503"/>
      <c r="CV59" s="503"/>
      <c r="CW59" s="503"/>
      <c r="CX59" s="503"/>
      <c r="CY59" s="503"/>
      <c r="CZ59" s="503"/>
      <c r="DA59" s="503"/>
      <c r="DB59" s="503"/>
      <c r="DC59" s="503"/>
      <c r="DD59" s="503"/>
      <c r="DE59" s="194"/>
    </row>
    <row r="60" spans="71:109" ht="20.25">
      <c r="BS60" s="194"/>
      <c r="BT60" s="194"/>
      <c r="BU60" s="194"/>
      <c r="BV60" s="194"/>
      <c r="BW60" s="194"/>
      <c r="BX60" s="194"/>
      <c r="BY60" s="503"/>
      <c r="BZ60" s="503"/>
      <c r="CA60" s="503"/>
      <c r="CB60" s="503"/>
      <c r="CC60" s="503"/>
      <c r="CD60" s="503"/>
      <c r="CE60" s="503"/>
      <c r="CF60" s="503"/>
      <c r="CG60" s="503"/>
      <c r="CH60" s="503"/>
      <c r="CI60" s="503"/>
      <c r="CJ60" s="503"/>
      <c r="CK60" s="503"/>
      <c r="CL60" s="503"/>
      <c r="CM60" s="503"/>
      <c r="CN60" s="503"/>
      <c r="CO60" s="503"/>
      <c r="CP60" s="503"/>
      <c r="CQ60" s="503"/>
      <c r="CR60" s="503"/>
      <c r="CS60" s="503"/>
      <c r="CT60" s="503"/>
      <c r="CU60" s="503"/>
      <c r="CV60" s="503"/>
      <c r="CW60" s="503"/>
      <c r="CX60" s="503"/>
      <c r="CY60" s="503"/>
      <c r="CZ60" s="503"/>
      <c r="DA60" s="503"/>
      <c r="DB60" s="503"/>
      <c r="DC60" s="503"/>
      <c r="DD60" s="503"/>
      <c r="DE60" s="194"/>
    </row>
    <row r="61" spans="71:109" ht="20.25">
      <c r="BS61" s="194"/>
      <c r="BT61" s="194"/>
      <c r="BU61" s="194"/>
      <c r="BV61" s="194"/>
      <c r="BW61" s="194"/>
      <c r="BX61" s="194"/>
      <c r="BY61" s="503"/>
      <c r="BZ61" s="503"/>
      <c r="CA61" s="503"/>
      <c r="CB61" s="503"/>
      <c r="CC61" s="503"/>
      <c r="CD61" s="503"/>
      <c r="CE61" s="503"/>
      <c r="CF61" s="503"/>
      <c r="CG61" s="503"/>
      <c r="CH61" s="503"/>
      <c r="CI61" s="503"/>
      <c r="CJ61" s="503"/>
      <c r="CK61" s="503"/>
      <c r="CL61" s="503"/>
      <c r="CM61" s="503"/>
      <c r="CN61" s="503"/>
      <c r="CO61" s="503"/>
      <c r="CP61" s="503"/>
      <c r="CQ61" s="503"/>
      <c r="CR61" s="503"/>
      <c r="CS61" s="503"/>
      <c r="CT61" s="503"/>
      <c r="CU61" s="503"/>
      <c r="CV61" s="503"/>
      <c r="CW61" s="503"/>
      <c r="CX61" s="503"/>
      <c r="CY61" s="503"/>
      <c r="CZ61" s="503"/>
      <c r="DA61" s="503"/>
      <c r="DB61" s="503"/>
      <c r="DC61" s="503"/>
      <c r="DD61" s="503"/>
      <c r="DE61" s="194"/>
    </row>
    <row r="62" spans="71:109" ht="20.25">
      <c r="BS62" s="194"/>
      <c r="BT62" s="194"/>
      <c r="BU62" s="194"/>
      <c r="BV62" s="194"/>
      <c r="BW62" s="194"/>
      <c r="BX62" s="194"/>
      <c r="BY62" s="503"/>
      <c r="BZ62" s="503"/>
      <c r="CA62" s="503"/>
      <c r="CB62" s="503"/>
      <c r="CC62" s="503"/>
      <c r="CD62" s="503"/>
      <c r="CE62" s="503"/>
      <c r="CF62" s="503"/>
      <c r="CG62" s="503"/>
      <c r="CH62" s="503"/>
      <c r="CI62" s="503"/>
      <c r="CJ62" s="503"/>
      <c r="CK62" s="503"/>
      <c r="CL62" s="503"/>
      <c r="CM62" s="503"/>
      <c r="CN62" s="503"/>
      <c r="CO62" s="503"/>
      <c r="CP62" s="503"/>
      <c r="CQ62" s="503"/>
      <c r="CR62" s="503"/>
      <c r="CS62" s="503"/>
      <c r="CT62" s="503"/>
      <c r="CU62" s="503"/>
      <c r="CV62" s="503"/>
      <c r="CW62" s="503"/>
      <c r="CX62" s="503"/>
      <c r="CY62" s="503"/>
      <c r="CZ62" s="503"/>
      <c r="DA62" s="503"/>
      <c r="DB62" s="503"/>
      <c r="DC62" s="503"/>
      <c r="DD62" s="503"/>
      <c r="DE62" s="194"/>
    </row>
    <row r="63" spans="71:109" ht="20.25">
      <c r="BS63" s="194"/>
      <c r="BT63" s="194"/>
      <c r="BU63" s="194"/>
      <c r="BV63" s="194"/>
      <c r="BW63" s="194"/>
      <c r="BX63" s="194"/>
      <c r="BY63" s="503"/>
      <c r="BZ63" s="503"/>
      <c r="CA63" s="503"/>
      <c r="CB63" s="503"/>
      <c r="CC63" s="503"/>
      <c r="CD63" s="503"/>
      <c r="CE63" s="503"/>
      <c r="CF63" s="503"/>
      <c r="CG63" s="503"/>
      <c r="CH63" s="503"/>
      <c r="CI63" s="503"/>
      <c r="CJ63" s="503"/>
      <c r="CK63" s="503"/>
      <c r="CL63" s="503"/>
      <c r="CM63" s="503"/>
      <c r="CN63" s="503"/>
      <c r="CO63" s="503"/>
      <c r="CP63" s="503"/>
      <c r="CQ63" s="503"/>
      <c r="CR63" s="503"/>
      <c r="CS63" s="503"/>
      <c r="CT63" s="503"/>
      <c r="CU63" s="503"/>
      <c r="CV63" s="503"/>
      <c r="CW63" s="503"/>
      <c r="CX63" s="503"/>
      <c r="CY63" s="503"/>
      <c r="CZ63" s="503"/>
      <c r="DA63" s="503"/>
      <c r="DB63" s="503"/>
      <c r="DC63" s="503"/>
      <c r="DD63" s="503"/>
      <c r="DE63" s="194"/>
    </row>
    <row r="64" spans="71:109" ht="20.25">
      <c r="BS64" s="194"/>
      <c r="BT64" s="194"/>
      <c r="BU64" s="194"/>
      <c r="BV64" s="194"/>
      <c r="BW64" s="194"/>
      <c r="BX64" s="194"/>
      <c r="BY64" s="503"/>
      <c r="BZ64" s="503"/>
      <c r="CA64" s="503"/>
      <c r="CB64" s="503"/>
      <c r="CC64" s="503"/>
      <c r="CD64" s="503"/>
      <c r="CE64" s="503"/>
      <c r="CF64" s="503"/>
      <c r="CG64" s="503"/>
      <c r="CH64" s="503"/>
      <c r="CI64" s="503"/>
      <c r="CJ64" s="503"/>
      <c r="CK64" s="503"/>
      <c r="CL64" s="503"/>
      <c r="CM64" s="503"/>
      <c r="CN64" s="503"/>
      <c r="CO64" s="503"/>
      <c r="CP64" s="503"/>
      <c r="CQ64" s="503"/>
      <c r="CR64" s="503"/>
      <c r="CS64" s="503"/>
      <c r="CT64" s="503"/>
      <c r="CU64" s="503"/>
      <c r="CV64" s="503"/>
      <c r="CW64" s="503"/>
      <c r="CX64" s="503"/>
      <c r="CY64" s="503"/>
      <c r="CZ64" s="503"/>
      <c r="DA64" s="503"/>
      <c r="DB64" s="503"/>
      <c r="DC64" s="503"/>
      <c r="DD64" s="503"/>
      <c r="DE64" s="194"/>
    </row>
    <row r="65" spans="71:109" ht="20.25">
      <c r="BS65" s="194"/>
      <c r="BT65" s="194"/>
      <c r="BU65" s="194"/>
      <c r="BV65" s="194"/>
      <c r="BW65" s="194"/>
      <c r="BX65" s="194"/>
      <c r="BY65" s="503"/>
      <c r="BZ65" s="503"/>
      <c r="CA65" s="503"/>
      <c r="CB65" s="503"/>
      <c r="CC65" s="503"/>
      <c r="CD65" s="503"/>
      <c r="CE65" s="503"/>
      <c r="CF65" s="503"/>
      <c r="CG65" s="503"/>
      <c r="CH65" s="503"/>
      <c r="CI65" s="503"/>
      <c r="CJ65" s="503"/>
      <c r="CK65" s="503"/>
      <c r="CL65" s="503"/>
      <c r="CM65" s="503"/>
      <c r="CN65" s="503"/>
      <c r="CO65" s="503"/>
      <c r="CP65" s="503"/>
      <c r="CQ65" s="503"/>
      <c r="CR65" s="503"/>
      <c r="CS65" s="503"/>
      <c r="CT65" s="503"/>
      <c r="CU65" s="503"/>
      <c r="CV65" s="503"/>
      <c r="CW65" s="503"/>
      <c r="CX65" s="503"/>
      <c r="CY65" s="503"/>
      <c r="CZ65" s="503"/>
      <c r="DA65" s="503"/>
      <c r="DB65" s="503"/>
      <c r="DC65" s="503"/>
      <c r="DD65" s="503"/>
      <c r="DE65" s="194"/>
    </row>
    <row r="66" spans="71:109" ht="20.25">
      <c r="BS66" s="194"/>
      <c r="BT66" s="194"/>
      <c r="BU66" s="194"/>
      <c r="BV66" s="194"/>
      <c r="BW66" s="194"/>
      <c r="BX66" s="194"/>
      <c r="BY66" s="503"/>
      <c r="BZ66" s="503"/>
      <c r="CA66" s="503"/>
      <c r="CB66" s="503"/>
      <c r="CC66" s="503"/>
      <c r="CD66" s="503"/>
      <c r="CE66" s="503"/>
      <c r="CF66" s="503"/>
      <c r="CG66" s="503"/>
      <c r="CH66" s="503"/>
      <c r="CI66" s="503"/>
      <c r="CJ66" s="503"/>
      <c r="CK66" s="503"/>
      <c r="CL66" s="503"/>
      <c r="CM66" s="503"/>
      <c r="CN66" s="503"/>
      <c r="CO66" s="503"/>
      <c r="CP66" s="503"/>
      <c r="CQ66" s="503"/>
      <c r="CR66" s="503"/>
      <c r="CS66" s="503"/>
      <c r="CT66" s="503"/>
      <c r="CU66" s="503"/>
      <c r="CV66" s="503"/>
      <c r="CW66" s="503"/>
      <c r="CX66" s="503"/>
      <c r="CY66" s="503"/>
      <c r="CZ66" s="503"/>
      <c r="DA66" s="503"/>
      <c r="DB66" s="503"/>
      <c r="DC66" s="503"/>
      <c r="DD66" s="503"/>
      <c r="DE66" s="194"/>
    </row>
    <row r="67" spans="71:109" ht="20.25">
      <c r="BS67" s="194"/>
      <c r="BT67" s="194"/>
      <c r="BU67" s="194"/>
      <c r="BV67" s="194"/>
      <c r="BW67" s="194"/>
      <c r="BX67" s="194"/>
      <c r="BY67" s="503"/>
      <c r="BZ67" s="503"/>
      <c r="CA67" s="503"/>
      <c r="CB67" s="503"/>
      <c r="CC67" s="503"/>
      <c r="CD67" s="503"/>
      <c r="CE67" s="503"/>
      <c r="CF67" s="503"/>
      <c r="CG67" s="503"/>
      <c r="CH67" s="503"/>
      <c r="CI67" s="503"/>
      <c r="CJ67" s="503"/>
      <c r="CK67" s="503"/>
      <c r="CL67" s="503"/>
      <c r="CM67" s="503"/>
      <c r="CN67" s="503"/>
      <c r="CO67" s="503"/>
      <c r="CP67" s="503"/>
      <c r="CQ67" s="503"/>
      <c r="CR67" s="503"/>
      <c r="CS67" s="503"/>
      <c r="CT67" s="503"/>
      <c r="CU67" s="503"/>
      <c r="CV67" s="503"/>
      <c r="CW67" s="503"/>
      <c r="CX67" s="503"/>
      <c r="CY67" s="503"/>
      <c r="CZ67" s="503"/>
      <c r="DA67" s="503"/>
      <c r="DB67" s="503"/>
      <c r="DC67" s="503"/>
      <c r="DD67" s="503"/>
      <c r="DE67" s="194"/>
    </row>
    <row r="68" spans="71:109" ht="20.25">
      <c r="BS68" s="194"/>
      <c r="BT68" s="194"/>
      <c r="BU68" s="194"/>
      <c r="BV68" s="194"/>
      <c r="BW68" s="194"/>
      <c r="BX68" s="194"/>
      <c r="BY68" s="503"/>
      <c r="BZ68" s="503"/>
      <c r="CA68" s="503"/>
      <c r="CB68" s="503"/>
      <c r="CC68" s="503"/>
      <c r="CD68" s="503"/>
      <c r="CE68" s="503"/>
      <c r="CF68" s="503"/>
      <c r="CG68" s="503"/>
      <c r="CH68" s="503"/>
      <c r="CI68" s="503"/>
      <c r="CJ68" s="503"/>
      <c r="CK68" s="503"/>
      <c r="CL68" s="503"/>
      <c r="CM68" s="503"/>
      <c r="CN68" s="503"/>
      <c r="CO68" s="503"/>
      <c r="CP68" s="503"/>
      <c r="CQ68" s="503"/>
      <c r="CR68" s="503"/>
      <c r="CS68" s="503"/>
      <c r="CT68" s="503"/>
      <c r="CU68" s="503"/>
      <c r="CV68" s="503"/>
      <c r="CW68" s="503"/>
      <c r="CX68" s="503"/>
      <c r="CY68" s="503"/>
      <c r="CZ68" s="503"/>
      <c r="DA68" s="503"/>
      <c r="DB68" s="503"/>
      <c r="DC68" s="503"/>
      <c r="DD68" s="503"/>
      <c r="DE68" s="194"/>
    </row>
    <row r="69" spans="71:109" ht="20.25">
      <c r="BS69" s="194"/>
      <c r="BT69" s="194"/>
      <c r="BU69" s="194"/>
      <c r="BV69" s="194"/>
      <c r="BW69" s="194"/>
      <c r="BX69" s="194"/>
      <c r="BY69" s="503"/>
      <c r="BZ69" s="503"/>
      <c r="CA69" s="503"/>
      <c r="CB69" s="503"/>
      <c r="CC69" s="503"/>
      <c r="CD69" s="503"/>
      <c r="CE69" s="503"/>
      <c r="CF69" s="503"/>
      <c r="CG69" s="503"/>
      <c r="CH69" s="503"/>
      <c r="CI69" s="503"/>
      <c r="CJ69" s="503"/>
      <c r="CK69" s="503"/>
      <c r="CL69" s="503"/>
      <c r="CM69" s="503"/>
      <c r="CN69" s="503"/>
      <c r="CO69" s="503"/>
      <c r="CP69" s="503"/>
      <c r="CQ69" s="503"/>
      <c r="CR69" s="503"/>
      <c r="CS69" s="503"/>
      <c r="CT69" s="503"/>
      <c r="CU69" s="503"/>
      <c r="CV69" s="503"/>
      <c r="CW69" s="503"/>
      <c r="CX69" s="503"/>
      <c r="CY69" s="503"/>
      <c r="CZ69" s="503"/>
      <c r="DA69" s="503"/>
      <c r="DB69" s="503"/>
      <c r="DC69" s="503"/>
      <c r="DD69" s="503"/>
      <c r="DE69" s="194"/>
    </row>
    <row r="70" spans="71:109" ht="20.25">
      <c r="BS70" s="194"/>
      <c r="BT70" s="194"/>
      <c r="BU70" s="194"/>
      <c r="BV70" s="194"/>
      <c r="BW70" s="194"/>
      <c r="BX70" s="194"/>
      <c r="BY70" s="503"/>
      <c r="BZ70" s="503"/>
      <c r="CA70" s="503"/>
      <c r="CB70" s="503"/>
      <c r="CC70" s="503"/>
      <c r="CD70" s="503"/>
      <c r="CE70" s="503"/>
      <c r="CF70" s="503"/>
      <c r="CG70" s="503"/>
      <c r="CH70" s="503"/>
      <c r="CI70" s="503"/>
      <c r="CJ70" s="503"/>
      <c r="CK70" s="503"/>
      <c r="CL70" s="503"/>
      <c r="CM70" s="503"/>
      <c r="CN70" s="503"/>
      <c r="CO70" s="503"/>
      <c r="CP70" s="503"/>
      <c r="CQ70" s="503"/>
      <c r="CR70" s="503"/>
      <c r="CS70" s="503"/>
      <c r="CT70" s="503"/>
      <c r="CU70" s="503"/>
      <c r="CV70" s="503"/>
      <c r="CW70" s="503"/>
      <c r="CX70" s="503"/>
      <c r="CY70" s="503"/>
      <c r="CZ70" s="503"/>
      <c r="DA70" s="503"/>
      <c r="DB70" s="503"/>
      <c r="DC70" s="503"/>
      <c r="DD70" s="503"/>
      <c r="DE70" s="194"/>
    </row>
    <row r="71" spans="71:109" ht="20.25">
      <c r="BS71" s="194"/>
      <c r="BT71" s="194"/>
      <c r="BU71" s="194"/>
      <c r="BV71" s="194"/>
      <c r="BW71" s="194"/>
      <c r="BX71" s="194"/>
      <c r="BY71" s="503"/>
      <c r="BZ71" s="503"/>
      <c r="CA71" s="503"/>
      <c r="CB71" s="503"/>
      <c r="CC71" s="503"/>
      <c r="CD71" s="503"/>
      <c r="CE71" s="503"/>
      <c r="CF71" s="503"/>
      <c r="CG71" s="503"/>
      <c r="CH71" s="503"/>
      <c r="CI71" s="503"/>
      <c r="CJ71" s="503"/>
      <c r="CK71" s="503"/>
      <c r="CL71" s="503"/>
      <c r="CM71" s="503"/>
      <c r="CN71" s="503"/>
      <c r="CO71" s="503"/>
      <c r="CP71" s="503"/>
      <c r="CQ71" s="503"/>
      <c r="CR71" s="503"/>
      <c r="CS71" s="503"/>
      <c r="CT71" s="503"/>
      <c r="CU71" s="503"/>
      <c r="CV71" s="503"/>
      <c r="CW71" s="503"/>
      <c r="CX71" s="503"/>
      <c r="CY71" s="503"/>
      <c r="CZ71" s="503"/>
      <c r="DA71" s="503"/>
      <c r="DB71" s="503"/>
      <c r="DC71" s="503"/>
      <c r="DD71" s="503"/>
      <c r="DE71" s="194"/>
    </row>
    <row r="72" spans="71:109" ht="20.25">
      <c r="BS72" s="194"/>
      <c r="BT72" s="194"/>
      <c r="BU72" s="194"/>
      <c r="BV72" s="194"/>
      <c r="BW72" s="194"/>
      <c r="BX72" s="194"/>
      <c r="BY72" s="503"/>
      <c r="BZ72" s="503"/>
      <c r="CA72" s="503"/>
      <c r="CB72" s="503"/>
      <c r="CC72" s="503"/>
      <c r="CD72" s="503"/>
      <c r="CE72" s="503"/>
      <c r="CF72" s="503"/>
      <c r="CG72" s="503"/>
      <c r="CH72" s="503"/>
      <c r="CI72" s="503"/>
      <c r="CJ72" s="503"/>
      <c r="CK72" s="503"/>
      <c r="CL72" s="503"/>
      <c r="CM72" s="503"/>
      <c r="CN72" s="503"/>
      <c r="CO72" s="503"/>
      <c r="CP72" s="503"/>
      <c r="CQ72" s="503"/>
      <c r="CR72" s="503"/>
      <c r="CS72" s="503"/>
      <c r="CT72" s="503"/>
      <c r="CU72" s="503"/>
      <c r="CV72" s="503"/>
      <c r="CW72" s="503"/>
      <c r="CX72" s="503"/>
      <c r="CY72" s="503"/>
      <c r="CZ72" s="503"/>
      <c r="DA72" s="503"/>
      <c r="DB72" s="503"/>
      <c r="DC72" s="503"/>
      <c r="DD72" s="503"/>
      <c r="DE72" s="194"/>
    </row>
    <row r="73" spans="71:109" ht="20.25">
      <c r="BS73" s="194"/>
      <c r="BT73" s="194"/>
      <c r="BU73" s="194"/>
      <c r="BV73" s="194"/>
      <c r="BW73" s="194"/>
      <c r="BX73" s="194"/>
      <c r="BY73" s="503"/>
      <c r="BZ73" s="503"/>
      <c r="CA73" s="503"/>
      <c r="CB73" s="503"/>
      <c r="CC73" s="503"/>
      <c r="CD73" s="503"/>
      <c r="CE73" s="503"/>
      <c r="CF73" s="503"/>
      <c r="CG73" s="503"/>
      <c r="CH73" s="503"/>
      <c r="CI73" s="503"/>
      <c r="CJ73" s="503"/>
      <c r="CK73" s="503"/>
      <c r="CL73" s="503"/>
      <c r="CM73" s="503"/>
      <c r="CN73" s="503"/>
      <c r="CO73" s="503"/>
      <c r="CP73" s="503"/>
      <c r="CQ73" s="503"/>
      <c r="CR73" s="503"/>
      <c r="CS73" s="503"/>
      <c r="CT73" s="503"/>
      <c r="CU73" s="503"/>
      <c r="CV73" s="503"/>
      <c r="CW73" s="503"/>
      <c r="CX73" s="503"/>
      <c r="CY73" s="503"/>
      <c r="CZ73" s="503"/>
      <c r="DA73" s="503"/>
      <c r="DB73" s="503"/>
      <c r="DC73" s="503"/>
      <c r="DD73" s="503"/>
      <c r="DE73" s="194"/>
    </row>
    <row r="74" spans="71:109" ht="20.25">
      <c r="BS74" s="194"/>
      <c r="BT74" s="194"/>
      <c r="BU74" s="194"/>
      <c r="BV74" s="194"/>
      <c r="BW74" s="194"/>
      <c r="BX74" s="194"/>
      <c r="BY74" s="503"/>
      <c r="BZ74" s="503"/>
      <c r="CA74" s="503"/>
      <c r="CB74" s="503"/>
      <c r="CC74" s="503"/>
      <c r="CD74" s="503"/>
      <c r="CE74" s="503"/>
      <c r="CF74" s="503"/>
      <c r="CG74" s="503"/>
      <c r="CH74" s="503"/>
      <c r="CI74" s="503"/>
      <c r="CJ74" s="503"/>
      <c r="CK74" s="503"/>
      <c r="CL74" s="503"/>
      <c r="CM74" s="503"/>
      <c r="CN74" s="503"/>
      <c r="CO74" s="503"/>
      <c r="CP74" s="503"/>
      <c r="CQ74" s="503"/>
      <c r="CR74" s="503"/>
      <c r="CS74" s="503"/>
      <c r="CT74" s="503"/>
      <c r="CU74" s="503"/>
      <c r="CV74" s="503"/>
      <c r="CW74" s="503"/>
      <c r="CX74" s="503"/>
      <c r="CY74" s="503"/>
      <c r="CZ74" s="503"/>
      <c r="DA74" s="503"/>
      <c r="DB74" s="503"/>
      <c r="DC74" s="503"/>
      <c r="DD74" s="503"/>
      <c r="DE74" s="194"/>
    </row>
    <row r="75" spans="71:109" ht="20.25">
      <c r="BS75" s="194"/>
      <c r="BT75" s="194"/>
      <c r="BU75" s="194"/>
      <c r="BV75" s="194"/>
      <c r="BW75" s="194"/>
      <c r="BX75" s="194"/>
      <c r="BY75" s="503"/>
      <c r="BZ75" s="503"/>
      <c r="CA75" s="503"/>
      <c r="CB75" s="503"/>
      <c r="CC75" s="503"/>
      <c r="CD75" s="503"/>
      <c r="CE75" s="503"/>
      <c r="CF75" s="503"/>
      <c r="CG75" s="503"/>
      <c r="CH75" s="503"/>
      <c r="CI75" s="503"/>
      <c r="CJ75" s="503"/>
      <c r="CK75" s="503"/>
      <c r="CL75" s="503"/>
      <c r="CM75" s="503"/>
      <c r="CN75" s="503"/>
      <c r="CO75" s="503"/>
      <c r="CP75" s="503"/>
      <c r="CQ75" s="503"/>
      <c r="CR75" s="503"/>
      <c r="CS75" s="503"/>
      <c r="CT75" s="503"/>
      <c r="CU75" s="503"/>
      <c r="CV75" s="503"/>
      <c r="CW75" s="503"/>
      <c r="CX75" s="503"/>
      <c r="CY75" s="503"/>
      <c r="CZ75" s="503"/>
      <c r="DA75" s="503"/>
      <c r="DB75" s="503"/>
      <c r="DC75" s="503"/>
      <c r="DD75" s="503"/>
      <c r="DE75" s="194"/>
    </row>
    <row r="76" spans="71:109" ht="20.25">
      <c r="BS76" s="194"/>
      <c r="BT76" s="194"/>
      <c r="BU76" s="194"/>
      <c r="BV76" s="194"/>
      <c r="BW76" s="194"/>
      <c r="BX76" s="194"/>
      <c r="BY76" s="503"/>
      <c r="BZ76" s="503"/>
      <c r="CA76" s="503"/>
      <c r="CB76" s="503"/>
      <c r="CC76" s="503"/>
      <c r="CD76" s="503"/>
      <c r="CE76" s="503"/>
      <c r="CF76" s="503"/>
      <c r="CG76" s="503"/>
      <c r="CH76" s="503"/>
      <c r="CI76" s="503"/>
      <c r="CJ76" s="503"/>
      <c r="CK76" s="503"/>
      <c r="CL76" s="503"/>
      <c r="CM76" s="503"/>
      <c r="CN76" s="503"/>
      <c r="CO76" s="503"/>
      <c r="CP76" s="503"/>
      <c r="CQ76" s="503"/>
      <c r="CR76" s="503"/>
      <c r="CS76" s="503"/>
      <c r="CT76" s="503"/>
      <c r="CU76" s="503"/>
      <c r="CV76" s="503"/>
      <c r="CW76" s="503"/>
      <c r="CX76" s="503"/>
      <c r="CY76" s="503"/>
      <c r="CZ76" s="503"/>
      <c r="DA76" s="503"/>
      <c r="DB76" s="503"/>
      <c r="DC76" s="503"/>
      <c r="DD76" s="503"/>
      <c r="DE76" s="194"/>
    </row>
    <row r="77" spans="71:109" ht="20.25">
      <c r="BS77" s="194"/>
      <c r="BT77" s="194"/>
      <c r="BU77" s="194"/>
      <c r="BV77" s="194"/>
      <c r="BW77" s="194"/>
      <c r="BX77" s="194"/>
      <c r="BY77" s="503"/>
      <c r="BZ77" s="503"/>
      <c r="CA77" s="503"/>
      <c r="CB77" s="503"/>
      <c r="CC77" s="503"/>
      <c r="CD77" s="503"/>
      <c r="CE77" s="503"/>
      <c r="CF77" s="503"/>
      <c r="CG77" s="503"/>
      <c r="CH77" s="503"/>
      <c r="CI77" s="503"/>
      <c r="CJ77" s="503"/>
      <c r="CK77" s="503"/>
      <c r="CL77" s="503"/>
      <c r="CM77" s="503"/>
      <c r="CN77" s="503"/>
      <c r="CO77" s="503"/>
      <c r="CP77" s="503"/>
      <c r="CQ77" s="503"/>
      <c r="CR77" s="503"/>
      <c r="CS77" s="503"/>
      <c r="CT77" s="503"/>
      <c r="CU77" s="503"/>
      <c r="CV77" s="503"/>
      <c r="CW77" s="503"/>
      <c r="CX77" s="503"/>
      <c r="CY77" s="503"/>
      <c r="CZ77" s="503"/>
      <c r="DA77" s="503"/>
      <c r="DB77" s="503"/>
      <c r="DC77" s="503"/>
      <c r="DD77" s="503"/>
      <c r="DE77" s="194"/>
    </row>
    <row r="78" spans="71:109" ht="20.25">
      <c r="BS78" s="194"/>
      <c r="BT78" s="194"/>
      <c r="BU78" s="194"/>
      <c r="BV78" s="194"/>
      <c r="BW78" s="194"/>
      <c r="BX78" s="194"/>
      <c r="BY78" s="503"/>
      <c r="BZ78" s="503"/>
      <c r="CA78" s="503"/>
      <c r="CB78" s="503"/>
      <c r="CC78" s="503"/>
      <c r="CD78" s="503"/>
      <c r="CE78" s="503"/>
      <c r="CF78" s="503"/>
      <c r="CG78" s="503"/>
      <c r="CH78" s="503"/>
      <c r="CI78" s="503"/>
      <c r="CJ78" s="503"/>
      <c r="CK78" s="503"/>
      <c r="CL78" s="503"/>
      <c r="CM78" s="503"/>
      <c r="CN78" s="503"/>
      <c r="CO78" s="503"/>
      <c r="CP78" s="503"/>
      <c r="CQ78" s="503"/>
      <c r="CR78" s="503"/>
      <c r="CS78" s="503"/>
      <c r="CT78" s="503"/>
      <c r="CU78" s="503"/>
      <c r="CV78" s="503"/>
      <c r="CW78" s="503"/>
      <c r="CX78" s="503"/>
      <c r="CY78" s="503"/>
      <c r="CZ78" s="503"/>
      <c r="DA78" s="503"/>
      <c r="DB78" s="503"/>
      <c r="DC78" s="503"/>
      <c r="DD78" s="503"/>
      <c r="DE78" s="194"/>
    </row>
    <row r="79" spans="71:109" ht="20.25">
      <c r="BS79" s="194"/>
      <c r="BT79" s="194"/>
      <c r="BU79" s="194"/>
      <c r="BV79" s="194"/>
      <c r="BW79" s="194"/>
      <c r="BX79" s="194"/>
      <c r="BY79" s="503"/>
      <c r="BZ79" s="503"/>
      <c r="CA79" s="503"/>
      <c r="CB79" s="503"/>
      <c r="CC79" s="503"/>
      <c r="CD79" s="503"/>
      <c r="CE79" s="503"/>
      <c r="CF79" s="503"/>
      <c r="CG79" s="503"/>
      <c r="CH79" s="503"/>
      <c r="CI79" s="503"/>
      <c r="CJ79" s="503"/>
      <c r="CK79" s="503"/>
      <c r="CL79" s="503"/>
      <c r="CM79" s="503"/>
      <c r="CN79" s="503"/>
      <c r="CO79" s="503"/>
      <c r="CP79" s="503"/>
      <c r="CQ79" s="503"/>
      <c r="CR79" s="503"/>
      <c r="CS79" s="503"/>
      <c r="CT79" s="503"/>
      <c r="CU79" s="503"/>
      <c r="CV79" s="503"/>
      <c r="CW79" s="503"/>
      <c r="CX79" s="503"/>
      <c r="CY79" s="503"/>
      <c r="CZ79" s="503"/>
      <c r="DA79" s="503"/>
      <c r="DB79" s="503"/>
      <c r="DC79" s="503"/>
      <c r="DD79" s="503"/>
      <c r="DE79" s="194"/>
    </row>
    <row r="80" spans="71:109" ht="20.25">
      <c r="BS80" s="194"/>
      <c r="BT80" s="194"/>
      <c r="BU80" s="194"/>
      <c r="BV80" s="194"/>
      <c r="BW80" s="194"/>
      <c r="BX80" s="194"/>
      <c r="BY80" s="503"/>
      <c r="BZ80" s="503"/>
      <c r="CA80" s="503"/>
      <c r="CB80" s="503"/>
      <c r="CC80" s="503"/>
      <c r="CD80" s="503"/>
      <c r="CE80" s="503"/>
      <c r="CF80" s="503"/>
      <c r="CG80" s="503"/>
      <c r="CH80" s="503"/>
      <c r="CI80" s="503"/>
      <c r="CJ80" s="503"/>
      <c r="CK80" s="503"/>
      <c r="CL80" s="503"/>
      <c r="CM80" s="503"/>
      <c r="CN80" s="503"/>
      <c r="CO80" s="503"/>
      <c r="CP80" s="503"/>
      <c r="CQ80" s="503"/>
      <c r="CR80" s="503"/>
      <c r="CS80" s="503"/>
      <c r="CT80" s="503"/>
      <c r="CU80" s="503"/>
      <c r="CV80" s="503"/>
      <c r="CW80" s="503"/>
      <c r="CX80" s="503"/>
      <c r="CY80" s="503"/>
      <c r="CZ80" s="503"/>
      <c r="DA80" s="503"/>
      <c r="DB80" s="503"/>
      <c r="DC80" s="503"/>
      <c r="DD80" s="503"/>
      <c r="DE80" s="194"/>
    </row>
    <row r="81" spans="71:109" ht="20.25">
      <c r="BS81" s="194"/>
      <c r="BT81" s="194"/>
      <c r="BU81" s="194"/>
      <c r="BV81" s="194"/>
      <c r="BW81" s="194"/>
      <c r="BX81" s="194"/>
      <c r="BY81" s="503"/>
      <c r="BZ81" s="503"/>
      <c r="CA81" s="503"/>
      <c r="CB81" s="503"/>
      <c r="CC81" s="503"/>
      <c r="CD81" s="503"/>
      <c r="CE81" s="503"/>
      <c r="CF81" s="503"/>
      <c r="CG81" s="503"/>
      <c r="CH81" s="503"/>
      <c r="CI81" s="503"/>
      <c r="CJ81" s="503"/>
      <c r="CK81" s="503"/>
      <c r="CL81" s="503"/>
      <c r="CM81" s="503"/>
      <c r="CN81" s="503"/>
      <c r="CO81" s="503"/>
      <c r="CP81" s="503"/>
      <c r="CQ81" s="503"/>
      <c r="CR81" s="503"/>
      <c r="CS81" s="503"/>
      <c r="CT81" s="503"/>
      <c r="CU81" s="503"/>
      <c r="CV81" s="503"/>
      <c r="CW81" s="503"/>
      <c r="CX81" s="503"/>
      <c r="CY81" s="503"/>
      <c r="CZ81" s="503"/>
      <c r="DA81" s="503"/>
      <c r="DB81" s="503"/>
      <c r="DC81" s="503"/>
      <c r="DD81" s="503"/>
      <c r="DE81" s="194"/>
    </row>
    <row r="82" spans="71:109" ht="20.25">
      <c r="BS82" s="194"/>
      <c r="BT82" s="194"/>
      <c r="BU82" s="194"/>
      <c r="BV82" s="194"/>
      <c r="BW82" s="194"/>
      <c r="BX82" s="194"/>
      <c r="BY82" s="503"/>
      <c r="BZ82" s="503"/>
      <c r="CA82" s="503"/>
      <c r="CB82" s="503"/>
      <c r="CC82" s="503"/>
      <c r="CD82" s="503"/>
      <c r="CE82" s="503"/>
      <c r="CF82" s="503"/>
      <c r="CG82" s="503"/>
      <c r="CH82" s="503"/>
      <c r="CI82" s="503"/>
      <c r="CJ82" s="503"/>
      <c r="CK82" s="503"/>
      <c r="CL82" s="503"/>
      <c r="CM82" s="503"/>
      <c r="CN82" s="503"/>
      <c r="CO82" s="503"/>
      <c r="CP82" s="503"/>
      <c r="CQ82" s="503"/>
      <c r="CR82" s="503"/>
      <c r="CS82" s="503"/>
      <c r="CT82" s="503"/>
      <c r="CU82" s="503"/>
      <c r="CV82" s="503"/>
      <c r="CW82" s="503"/>
      <c r="CX82" s="503"/>
      <c r="CY82" s="503"/>
      <c r="CZ82" s="503"/>
      <c r="DA82" s="503"/>
      <c r="DB82" s="503"/>
      <c r="DC82" s="503"/>
      <c r="DD82" s="503"/>
      <c r="DE82" s="194"/>
    </row>
    <row r="83" spans="71:109" ht="20.25">
      <c r="BS83" s="194"/>
      <c r="BT83" s="194"/>
      <c r="BU83" s="194"/>
      <c r="BV83" s="194"/>
      <c r="BW83" s="194"/>
      <c r="BX83" s="194"/>
      <c r="BY83" s="503"/>
      <c r="BZ83" s="503"/>
      <c r="CA83" s="503"/>
      <c r="CB83" s="503"/>
      <c r="CC83" s="503"/>
      <c r="CD83" s="503"/>
      <c r="CE83" s="503"/>
      <c r="CF83" s="503"/>
      <c r="CG83" s="503"/>
      <c r="CH83" s="503"/>
      <c r="CI83" s="503"/>
      <c r="CJ83" s="503"/>
      <c r="CK83" s="503"/>
      <c r="CL83" s="503"/>
      <c r="CM83" s="503"/>
      <c r="CN83" s="503"/>
      <c r="CO83" s="503"/>
      <c r="CP83" s="503"/>
      <c r="CQ83" s="503"/>
      <c r="CR83" s="503"/>
      <c r="CS83" s="503"/>
      <c r="CT83" s="503"/>
      <c r="CU83" s="503"/>
      <c r="CV83" s="503"/>
      <c r="CW83" s="503"/>
      <c r="CX83" s="503"/>
      <c r="CY83" s="503"/>
      <c r="CZ83" s="503"/>
      <c r="DA83" s="503"/>
      <c r="DB83" s="503"/>
      <c r="DC83" s="503"/>
      <c r="DD83" s="503"/>
      <c r="DE83" s="194"/>
    </row>
    <row r="84" spans="71:109" ht="20.25">
      <c r="BS84" s="194"/>
      <c r="BT84" s="194"/>
      <c r="BU84" s="194"/>
      <c r="BV84" s="194"/>
      <c r="BW84" s="194"/>
      <c r="BX84" s="194"/>
      <c r="BY84" s="503"/>
      <c r="BZ84" s="503"/>
      <c r="CA84" s="503"/>
      <c r="CB84" s="503"/>
      <c r="CC84" s="503"/>
      <c r="CD84" s="503"/>
      <c r="CE84" s="503"/>
      <c r="CF84" s="503"/>
      <c r="CG84" s="503"/>
      <c r="CH84" s="503"/>
      <c r="CI84" s="503"/>
      <c r="CJ84" s="503"/>
      <c r="CK84" s="503"/>
      <c r="CL84" s="503"/>
      <c r="CM84" s="503"/>
      <c r="CN84" s="503"/>
      <c r="CO84" s="503"/>
      <c r="CP84" s="503"/>
      <c r="CQ84" s="503"/>
      <c r="CR84" s="503"/>
      <c r="CS84" s="503"/>
      <c r="CT84" s="503"/>
      <c r="CU84" s="503"/>
      <c r="CV84" s="503"/>
      <c r="CW84" s="503"/>
      <c r="CX84" s="503"/>
      <c r="CY84" s="503"/>
      <c r="CZ84" s="503"/>
      <c r="DA84" s="503"/>
      <c r="DB84" s="503"/>
      <c r="DC84" s="503"/>
      <c r="DD84" s="503"/>
      <c r="DE84" s="194"/>
    </row>
    <row r="85" spans="71:109" ht="20.25">
      <c r="BS85" s="194"/>
      <c r="BT85" s="194"/>
      <c r="BU85" s="194"/>
      <c r="BV85" s="194"/>
      <c r="BW85" s="194"/>
      <c r="BX85" s="194"/>
      <c r="BY85" s="503"/>
      <c r="BZ85" s="503"/>
      <c r="CA85" s="503"/>
      <c r="CB85" s="503"/>
      <c r="CC85" s="503"/>
      <c r="CD85" s="503"/>
      <c r="CE85" s="503"/>
      <c r="CF85" s="503"/>
      <c r="CG85" s="503"/>
      <c r="CH85" s="503"/>
      <c r="CI85" s="503"/>
      <c r="CJ85" s="503"/>
      <c r="CK85" s="503"/>
      <c r="CL85" s="503"/>
      <c r="CM85" s="503"/>
      <c r="CN85" s="503"/>
      <c r="CO85" s="503"/>
      <c r="CP85" s="503"/>
      <c r="CQ85" s="503"/>
      <c r="CR85" s="503"/>
      <c r="CS85" s="503"/>
      <c r="CT85" s="503"/>
      <c r="CU85" s="503"/>
      <c r="CV85" s="503"/>
      <c r="CW85" s="503"/>
      <c r="CX85" s="503"/>
      <c r="CY85" s="503"/>
      <c r="CZ85" s="503"/>
      <c r="DA85" s="503"/>
      <c r="DB85" s="503"/>
      <c r="DC85" s="503"/>
      <c r="DD85" s="503"/>
      <c r="DE85" s="194"/>
    </row>
    <row r="86" spans="71:109" ht="20.25">
      <c r="BS86" s="194"/>
      <c r="BT86" s="194"/>
      <c r="BU86" s="194"/>
      <c r="BV86" s="194"/>
      <c r="BW86" s="194"/>
      <c r="BX86" s="194"/>
      <c r="BY86" s="503"/>
      <c r="BZ86" s="503"/>
      <c r="CA86" s="503"/>
      <c r="CB86" s="503"/>
      <c r="CC86" s="503"/>
      <c r="CD86" s="503"/>
      <c r="CE86" s="503"/>
      <c r="CF86" s="503"/>
      <c r="CG86" s="503"/>
      <c r="CH86" s="503"/>
      <c r="CI86" s="503"/>
      <c r="CJ86" s="503"/>
      <c r="CK86" s="503"/>
      <c r="CL86" s="503"/>
      <c r="CM86" s="503"/>
      <c r="CN86" s="503"/>
      <c r="CO86" s="503"/>
      <c r="CP86" s="503"/>
      <c r="CQ86" s="503"/>
      <c r="CR86" s="503"/>
      <c r="CS86" s="503"/>
      <c r="CT86" s="503"/>
      <c r="CU86" s="503"/>
      <c r="CV86" s="503"/>
      <c r="CW86" s="503"/>
      <c r="CX86" s="503"/>
      <c r="CY86" s="503"/>
      <c r="CZ86" s="503"/>
      <c r="DA86" s="503"/>
      <c r="DB86" s="503"/>
      <c r="DC86" s="503"/>
      <c r="DD86" s="503"/>
      <c r="DE86" s="194"/>
    </row>
    <row r="87" spans="71:109" ht="20.25">
      <c r="BS87" s="194"/>
      <c r="BT87" s="194"/>
      <c r="BU87" s="194"/>
      <c r="BV87" s="194"/>
      <c r="BW87" s="194"/>
      <c r="BX87" s="194"/>
      <c r="BY87" s="503"/>
      <c r="BZ87" s="503"/>
      <c r="CA87" s="503"/>
      <c r="CB87" s="503"/>
      <c r="CC87" s="503"/>
      <c r="CD87" s="503"/>
      <c r="CE87" s="503"/>
      <c r="CF87" s="503"/>
      <c r="CG87" s="503"/>
      <c r="CH87" s="503"/>
      <c r="CI87" s="503"/>
      <c r="CJ87" s="503"/>
      <c r="CK87" s="503"/>
      <c r="CL87" s="503"/>
      <c r="CM87" s="503"/>
      <c r="CN87" s="503"/>
      <c r="CO87" s="503"/>
      <c r="CP87" s="503"/>
      <c r="CQ87" s="503"/>
      <c r="CR87" s="503"/>
      <c r="CS87" s="503"/>
      <c r="CT87" s="503"/>
      <c r="CU87" s="503"/>
      <c r="CV87" s="503"/>
      <c r="CW87" s="503"/>
      <c r="CX87" s="503"/>
      <c r="CY87" s="503"/>
      <c r="CZ87" s="503"/>
      <c r="DA87" s="503"/>
      <c r="DB87" s="503"/>
      <c r="DC87" s="503"/>
      <c r="DD87" s="503"/>
      <c r="DE87" s="194"/>
    </row>
    <row r="88" spans="71:109" ht="20.25">
      <c r="BS88" s="194"/>
      <c r="BT88" s="194"/>
      <c r="BU88" s="194"/>
      <c r="BV88" s="194"/>
      <c r="BW88" s="194"/>
      <c r="BX88" s="194"/>
      <c r="BY88" s="503"/>
      <c r="BZ88" s="503"/>
      <c r="CA88" s="503"/>
      <c r="CB88" s="503"/>
      <c r="CC88" s="503"/>
      <c r="CD88" s="503"/>
      <c r="CE88" s="503"/>
      <c r="CF88" s="503"/>
      <c r="CG88" s="503"/>
      <c r="CH88" s="503"/>
      <c r="CI88" s="503"/>
      <c r="CJ88" s="503"/>
      <c r="CK88" s="503"/>
      <c r="CL88" s="503"/>
      <c r="CM88" s="503"/>
      <c r="CN88" s="503"/>
      <c r="CO88" s="503"/>
      <c r="CP88" s="503"/>
      <c r="CQ88" s="503"/>
      <c r="CR88" s="503"/>
      <c r="CS88" s="503"/>
      <c r="CT88" s="503"/>
      <c r="CU88" s="503"/>
      <c r="CV88" s="503"/>
      <c r="CW88" s="503"/>
      <c r="CX88" s="503"/>
      <c r="CY88" s="503"/>
      <c r="CZ88" s="503"/>
      <c r="DA88" s="503"/>
      <c r="DB88" s="503"/>
      <c r="DC88" s="503"/>
      <c r="DD88" s="503"/>
      <c r="DE88" s="194"/>
    </row>
    <row r="89" spans="71:109" ht="20.25">
      <c r="BS89" s="194"/>
      <c r="BT89" s="194"/>
      <c r="BU89" s="194"/>
      <c r="BV89" s="194"/>
      <c r="BW89" s="194"/>
      <c r="BX89" s="194"/>
      <c r="BY89" s="503"/>
      <c r="BZ89" s="503"/>
      <c r="CA89" s="503"/>
      <c r="CB89" s="503"/>
      <c r="CC89" s="503"/>
      <c r="CD89" s="503"/>
      <c r="CE89" s="503"/>
      <c r="CF89" s="503"/>
      <c r="CG89" s="503"/>
      <c r="CH89" s="503"/>
      <c r="CI89" s="503"/>
      <c r="CJ89" s="503"/>
      <c r="CK89" s="503"/>
      <c r="CL89" s="503"/>
      <c r="CM89" s="503"/>
      <c r="CN89" s="503"/>
      <c r="CO89" s="503"/>
      <c r="CP89" s="503"/>
      <c r="CQ89" s="503"/>
      <c r="CR89" s="503"/>
      <c r="CS89" s="503"/>
      <c r="CT89" s="503"/>
      <c r="CU89" s="503"/>
      <c r="CV89" s="503"/>
      <c r="CW89" s="503"/>
      <c r="CX89" s="503"/>
      <c r="CY89" s="503"/>
      <c r="CZ89" s="503"/>
      <c r="DA89" s="503"/>
      <c r="DB89" s="503"/>
      <c r="DC89" s="503"/>
      <c r="DD89" s="503"/>
      <c r="DE89" s="194"/>
    </row>
    <row r="90" spans="71:109" ht="20.25">
      <c r="BS90" s="194"/>
      <c r="BT90" s="194"/>
      <c r="BU90" s="194"/>
      <c r="BV90" s="194"/>
      <c r="BW90" s="194"/>
      <c r="BX90" s="194"/>
      <c r="BY90" s="503"/>
      <c r="BZ90" s="503"/>
      <c r="CA90" s="503"/>
      <c r="CB90" s="503"/>
      <c r="CC90" s="503"/>
      <c r="CD90" s="503"/>
      <c r="CE90" s="503"/>
      <c r="CF90" s="503"/>
      <c r="CG90" s="503"/>
      <c r="CH90" s="503"/>
      <c r="CI90" s="503"/>
      <c r="CJ90" s="503"/>
      <c r="CK90" s="503"/>
      <c r="CL90" s="503"/>
      <c r="CM90" s="503"/>
      <c r="CN90" s="503"/>
      <c r="CO90" s="503"/>
      <c r="CP90" s="503"/>
      <c r="CQ90" s="503"/>
      <c r="CR90" s="503"/>
      <c r="CS90" s="503"/>
      <c r="CT90" s="503"/>
      <c r="CU90" s="503"/>
      <c r="CV90" s="503"/>
      <c r="CW90" s="503"/>
      <c r="CX90" s="503"/>
      <c r="CY90" s="503"/>
      <c r="CZ90" s="503"/>
      <c r="DA90" s="503"/>
      <c r="DB90" s="503"/>
      <c r="DC90" s="503"/>
      <c r="DD90" s="503"/>
      <c r="DE90" s="194"/>
    </row>
    <row r="91" spans="71:109" ht="20.25">
      <c r="BS91" s="194"/>
      <c r="BT91" s="194"/>
      <c r="BU91" s="194"/>
      <c r="BV91" s="194"/>
      <c r="BW91" s="194"/>
      <c r="BX91" s="194"/>
      <c r="BY91" s="503"/>
      <c r="BZ91" s="503"/>
      <c r="CA91" s="503"/>
      <c r="CB91" s="503"/>
      <c r="CC91" s="503"/>
      <c r="CD91" s="503"/>
      <c r="CE91" s="503"/>
      <c r="CF91" s="503"/>
      <c r="CG91" s="503"/>
      <c r="CH91" s="503"/>
      <c r="CI91" s="503"/>
      <c r="CJ91" s="503"/>
      <c r="CK91" s="503"/>
      <c r="CL91" s="503"/>
      <c r="CM91" s="503"/>
      <c r="CN91" s="503"/>
      <c r="CO91" s="503"/>
      <c r="CP91" s="503"/>
      <c r="CQ91" s="503"/>
      <c r="CR91" s="503"/>
      <c r="CS91" s="503"/>
      <c r="CT91" s="503"/>
      <c r="CU91" s="503"/>
      <c r="CV91" s="503"/>
      <c r="CW91" s="503"/>
      <c r="CX91" s="503"/>
      <c r="CY91" s="503"/>
      <c r="CZ91" s="503"/>
      <c r="DA91" s="503"/>
      <c r="DB91" s="503"/>
      <c r="DC91" s="503"/>
      <c r="DD91" s="503"/>
      <c r="DE91" s="194"/>
    </row>
    <row r="92" spans="71:109" ht="20.25">
      <c r="BS92" s="194"/>
      <c r="BT92" s="194"/>
      <c r="BU92" s="194"/>
      <c r="BV92" s="194"/>
      <c r="BW92" s="194"/>
      <c r="BX92" s="194"/>
      <c r="BY92" s="503"/>
      <c r="BZ92" s="503"/>
      <c r="CA92" s="503"/>
      <c r="CB92" s="503"/>
      <c r="CC92" s="503"/>
      <c r="CD92" s="503"/>
      <c r="CE92" s="503"/>
      <c r="CF92" s="503"/>
      <c r="CG92" s="503"/>
      <c r="CH92" s="503"/>
      <c r="CI92" s="503"/>
      <c r="CJ92" s="503"/>
      <c r="CK92" s="503"/>
      <c r="CL92" s="503"/>
      <c r="CM92" s="503"/>
      <c r="CN92" s="503"/>
      <c r="CO92" s="503"/>
      <c r="CP92" s="503"/>
      <c r="CQ92" s="503"/>
      <c r="CR92" s="503"/>
      <c r="CS92" s="503"/>
      <c r="CT92" s="503"/>
      <c r="CU92" s="503"/>
      <c r="CV92" s="503"/>
      <c r="CW92" s="503"/>
      <c r="CX92" s="503"/>
      <c r="CY92" s="503"/>
      <c r="CZ92" s="503"/>
      <c r="DA92" s="503"/>
      <c r="DB92" s="503"/>
      <c r="DC92" s="503"/>
      <c r="DD92" s="503"/>
      <c r="DE92" s="194"/>
    </row>
    <row r="93" spans="71:109" ht="20.25">
      <c r="BS93" s="194"/>
      <c r="BT93" s="194"/>
      <c r="BU93" s="194"/>
      <c r="BV93" s="194"/>
      <c r="BW93" s="194"/>
      <c r="BX93" s="194"/>
      <c r="BY93" s="503"/>
      <c r="BZ93" s="503"/>
      <c r="CA93" s="503"/>
      <c r="CB93" s="503"/>
      <c r="CC93" s="503"/>
      <c r="CD93" s="503"/>
      <c r="CE93" s="503"/>
      <c r="CF93" s="503"/>
      <c r="CG93" s="503"/>
      <c r="CH93" s="503"/>
      <c r="CI93" s="503"/>
      <c r="CJ93" s="503"/>
      <c r="CK93" s="503"/>
      <c r="CL93" s="503"/>
      <c r="CM93" s="503"/>
      <c r="CN93" s="503"/>
      <c r="CO93" s="503"/>
      <c r="CP93" s="503"/>
      <c r="CQ93" s="503"/>
      <c r="CR93" s="503"/>
      <c r="CS93" s="503"/>
      <c r="CT93" s="503"/>
      <c r="CU93" s="503"/>
      <c r="CV93" s="503"/>
      <c r="CW93" s="503"/>
      <c r="CX93" s="503"/>
      <c r="CY93" s="503"/>
      <c r="CZ93" s="503"/>
      <c r="DA93" s="503"/>
      <c r="DB93" s="503"/>
      <c r="DC93" s="503"/>
      <c r="DD93" s="503"/>
      <c r="DE93" s="194"/>
    </row>
    <row r="94" spans="71:109" ht="20.25">
      <c r="BS94" s="194"/>
      <c r="BT94" s="194"/>
      <c r="BU94" s="194"/>
      <c r="BV94" s="194"/>
      <c r="BW94" s="194"/>
      <c r="BX94" s="194"/>
      <c r="BY94" s="503"/>
      <c r="BZ94" s="503"/>
      <c r="CA94" s="503"/>
      <c r="CB94" s="503"/>
      <c r="CC94" s="503"/>
      <c r="CD94" s="503"/>
      <c r="CE94" s="503"/>
      <c r="CF94" s="503"/>
      <c r="CG94" s="503"/>
      <c r="CH94" s="503"/>
      <c r="CI94" s="503"/>
      <c r="CJ94" s="503"/>
      <c r="CK94" s="503"/>
      <c r="CL94" s="503"/>
      <c r="CM94" s="503"/>
      <c r="CN94" s="503"/>
      <c r="CO94" s="503"/>
      <c r="CP94" s="503"/>
      <c r="CQ94" s="503"/>
      <c r="CR94" s="503"/>
      <c r="CS94" s="503"/>
      <c r="CT94" s="503"/>
      <c r="CU94" s="503"/>
      <c r="CV94" s="503"/>
      <c r="CW94" s="503"/>
      <c r="CX94" s="503"/>
      <c r="CY94" s="503"/>
      <c r="CZ94" s="503"/>
      <c r="DA94" s="503"/>
      <c r="DB94" s="503"/>
      <c r="DC94" s="503"/>
      <c r="DD94" s="503"/>
      <c r="DE94" s="194"/>
    </row>
    <row r="95" spans="71:109" ht="20.25">
      <c r="BS95" s="194"/>
      <c r="BT95" s="194"/>
      <c r="BU95" s="194"/>
      <c r="BV95" s="194"/>
      <c r="BW95" s="194"/>
      <c r="BX95" s="194"/>
      <c r="BY95" s="503"/>
      <c r="BZ95" s="503"/>
      <c r="CA95" s="503"/>
      <c r="CB95" s="503"/>
      <c r="CC95" s="503"/>
      <c r="CD95" s="503"/>
      <c r="CE95" s="503"/>
      <c r="CF95" s="503"/>
      <c r="CG95" s="503"/>
      <c r="CH95" s="503"/>
      <c r="CI95" s="503"/>
      <c r="CJ95" s="503"/>
      <c r="CK95" s="503"/>
      <c r="CL95" s="503"/>
      <c r="CM95" s="503"/>
      <c r="CN95" s="503"/>
      <c r="CO95" s="503"/>
      <c r="CP95" s="503"/>
      <c r="CQ95" s="503"/>
      <c r="CR95" s="503"/>
      <c r="CS95" s="503"/>
      <c r="CT95" s="503"/>
      <c r="CU95" s="503"/>
      <c r="CV95" s="503"/>
      <c r="CW95" s="503"/>
      <c r="CX95" s="503"/>
      <c r="CY95" s="503"/>
      <c r="CZ95" s="503"/>
      <c r="DA95" s="503"/>
      <c r="DB95" s="503"/>
      <c r="DC95" s="503"/>
      <c r="DD95" s="503"/>
      <c r="DE95" s="194"/>
    </row>
    <row r="96" spans="71:109" ht="20.25">
      <c r="BS96" s="194"/>
      <c r="BT96" s="194"/>
      <c r="BU96" s="194"/>
      <c r="BV96" s="194"/>
      <c r="BW96" s="194"/>
      <c r="BX96" s="194"/>
      <c r="BY96" s="503"/>
      <c r="BZ96" s="503"/>
      <c r="CA96" s="503"/>
      <c r="CB96" s="503"/>
      <c r="CC96" s="503"/>
      <c r="CD96" s="503"/>
      <c r="CE96" s="503"/>
      <c r="CF96" s="503"/>
      <c r="CG96" s="503"/>
      <c r="CH96" s="503"/>
      <c r="CI96" s="503"/>
      <c r="CJ96" s="503"/>
      <c r="CK96" s="503"/>
      <c r="CL96" s="503"/>
      <c r="CM96" s="503"/>
      <c r="CN96" s="503"/>
      <c r="CO96" s="503"/>
      <c r="CP96" s="503"/>
      <c r="CQ96" s="503"/>
      <c r="CR96" s="503"/>
      <c r="CS96" s="503"/>
      <c r="CT96" s="503"/>
      <c r="CU96" s="503"/>
      <c r="CV96" s="503"/>
      <c r="CW96" s="503"/>
      <c r="CX96" s="503"/>
      <c r="CY96" s="503"/>
      <c r="CZ96" s="503"/>
      <c r="DA96" s="503"/>
      <c r="DB96" s="503"/>
      <c r="DC96" s="503"/>
      <c r="DD96" s="503"/>
      <c r="DE96" s="194"/>
    </row>
    <row r="97" spans="71:109" ht="20.25">
      <c r="BS97" s="194"/>
      <c r="BT97" s="194"/>
      <c r="BU97" s="194"/>
      <c r="BV97" s="194"/>
      <c r="BW97" s="194"/>
      <c r="BX97" s="194"/>
      <c r="BY97" s="503"/>
      <c r="BZ97" s="503"/>
      <c r="CA97" s="503"/>
      <c r="CB97" s="503"/>
      <c r="CC97" s="503"/>
      <c r="CD97" s="503"/>
      <c r="CE97" s="503"/>
      <c r="CF97" s="503"/>
      <c r="CG97" s="503"/>
      <c r="CH97" s="503"/>
      <c r="CI97" s="503"/>
      <c r="CJ97" s="503"/>
      <c r="CK97" s="503"/>
      <c r="CL97" s="503"/>
      <c r="CM97" s="503"/>
      <c r="CN97" s="503"/>
      <c r="CO97" s="503"/>
      <c r="CP97" s="503"/>
      <c r="CQ97" s="503"/>
      <c r="CR97" s="503"/>
      <c r="CS97" s="503"/>
      <c r="CT97" s="503"/>
      <c r="CU97" s="503"/>
      <c r="CV97" s="503"/>
      <c r="CW97" s="503"/>
      <c r="CX97" s="503"/>
      <c r="CY97" s="503"/>
      <c r="CZ97" s="503"/>
      <c r="DA97" s="503"/>
      <c r="DB97" s="503"/>
      <c r="DC97" s="503"/>
      <c r="DD97" s="503"/>
      <c r="DE97" s="194"/>
    </row>
    <row r="98" spans="71:109" ht="20.25">
      <c r="BS98" s="194"/>
      <c r="BT98" s="194"/>
      <c r="BU98" s="194"/>
      <c r="BV98" s="194"/>
      <c r="BW98" s="194"/>
      <c r="BX98" s="194"/>
      <c r="BY98" s="503"/>
      <c r="BZ98" s="503"/>
      <c r="CA98" s="503"/>
      <c r="CB98" s="503"/>
      <c r="CC98" s="503"/>
      <c r="CD98" s="503"/>
      <c r="CE98" s="503"/>
      <c r="CF98" s="503"/>
      <c r="CG98" s="503"/>
      <c r="CH98" s="503"/>
      <c r="CI98" s="503"/>
      <c r="CJ98" s="503"/>
      <c r="CK98" s="503"/>
      <c r="CL98" s="503"/>
      <c r="CM98" s="503"/>
      <c r="CN98" s="503"/>
      <c r="CO98" s="503"/>
      <c r="CP98" s="503"/>
      <c r="CQ98" s="503"/>
      <c r="CR98" s="503"/>
      <c r="CS98" s="503"/>
      <c r="CT98" s="503"/>
      <c r="CU98" s="503"/>
      <c r="CV98" s="503"/>
      <c r="CW98" s="503"/>
      <c r="CX98" s="503"/>
      <c r="CY98" s="503"/>
      <c r="CZ98" s="503"/>
      <c r="DA98" s="503"/>
      <c r="DB98" s="503"/>
      <c r="DC98" s="503"/>
      <c r="DD98" s="503"/>
      <c r="DE98" s="194"/>
    </row>
    <row r="99" spans="71:109" ht="20.25">
      <c r="BS99" s="194"/>
      <c r="BT99" s="194"/>
      <c r="BU99" s="194"/>
      <c r="BV99" s="194"/>
      <c r="BW99" s="194"/>
      <c r="BX99" s="194"/>
      <c r="BY99" s="503"/>
      <c r="BZ99" s="503"/>
      <c r="CA99" s="503"/>
      <c r="CB99" s="503"/>
      <c r="CC99" s="503"/>
      <c r="CD99" s="503"/>
      <c r="CE99" s="503"/>
      <c r="CF99" s="503"/>
      <c r="CG99" s="503"/>
      <c r="CH99" s="503"/>
      <c r="CI99" s="503"/>
      <c r="CJ99" s="503"/>
      <c r="CK99" s="503"/>
      <c r="CL99" s="503"/>
      <c r="CM99" s="503"/>
      <c r="CN99" s="503"/>
      <c r="CO99" s="503"/>
      <c r="CP99" s="503"/>
      <c r="CQ99" s="503"/>
      <c r="CR99" s="503"/>
      <c r="CS99" s="503"/>
      <c r="CT99" s="503"/>
      <c r="CU99" s="503"/>
      <c r="CV99" s="503"/>
      <c r="CW99" s="503"/>
      <c r="CX99" s="503"/>
      <c r="CY99" s="503"/>
      <c r="CZ99" s="503"/>
      <c r="DA99" s="503"/>
      <c r="DB99" s="503"/>
      <c r="DC99" s="503"/>
      <c r="DD99" s="503"/>
      <c r="DE99" s="194"/>
    </row>
    <row r="100" spans="71:109" ht="20.25">
      <c r="BS100" s="194"/>
      <c r="BT100" s="194"/>
      <c r="BU100" s="194"/>
      <c r="BV100" s="194"/>
      <c r="BW100" s="194"/>
      <c r="BX100" s="194"/>
      <c r="BY100" s="503"/>
      <c r="BZ100" s="503"/>
      <c r="CA100" s="503"/>
      <c r="CB100" s="503"/>
      <c r="CC100" s="503"/>
      <c r="CD100" s="503"/>
      <c r="CE100" s="503"/>
      <c r="CF100" s="503"/>
      <c r="CG100" s="503"/>
      <c r="CH100" s="503"/>
      <c r="CI100" s="503"/>
      <c r="CJ100" s="503"/>
      <c r="CK100" s="503"/>
      <c r="CL100" s="503"/>
      <c r="CM100" s="503"/>
      <c r="CN100" s="503"/>
      <c r="CO100" s="503"/>
      <c r="CP100" s="503"/>
      <c r="CQ100" s="503"/>
      <c r="CR100" s="503"/>
      <c r="CS100" s="503"/>
      <c r="CT100" s="503"/>
      <c r="CU100" s="503"/>
      <c r="CV100" s="503"/>
      <c r="CW100" s="503"/>
      <c r="CX100" s="503"/>
      <c r="CY100" s="503"/>
      <c r="CZ100" s="503"/>
      <c r="DA100" s="503"/>
      <c r="DB100" s="503"/>
      <c r="DC100" s="503"/>
      <c r="DD100" s="503"/>
      <c r="DE100" s="194"/>
    </row>
    <row r="101" spans="71:109" ht="20.25">
      <c r="BS101" s="194"/>
      <c r="BT101" s="194"/>
      <c r="BU101" s="194"/>
      <c r="BV101" s="194"/>
      <c r="BW101" s="194"/>
      <c r="BX101" s="194"/>
      <c r="BY101" s="503"/>
      <c r="BZ101" s="503"/>
      <c r="CA101" s="503"/>
      <c r="CB101" s="503"/>
      <c r="CC101" s="503"/>
      <c r="CD101" s="503"/>
      <c r="CE101" s="503"/>
      <c r="CF101" s="503"/>
      <c r="CG101" s="503"/>
      <c r="CH101" s="503"/>
      <c r="CI101" s="503"/>
      <c r="CJ101" s="503"/>
      <c r="CK101" s="503"/>
      <c r="CL101" s="503"/>
      <c r="CM101" s="503"/>
      <c r="CN101" s="503"/>
      <c r="CO101" s="503"/>
      <c r="CP101" s="503"/>
      <c r="CQ101" s="503"/>
      <c r="CR101" s="503"/>
      <c r="CS101" s="503"/>
      <c r="CT101" s="503"/>
      <c r="CU101" s="503"/>
      <c r="CV101" s="503"/>
      <c r="CW101" s="503"/>
      <c r="CX101" s="503"/>
      <c r="CY101" s="503"/>
      <c r="CZ101" s="503"/>
      <c r="DA101" s="503"/>
      <c r="DB101" s="503"/>
      <c r="DC101" s="503"/>
      <c r="DD101" s="503"/>
      <c r="DE101" s="194"/>
    </row>
    <row r="102" spans="71:109" ht="20.25">
      <c r="BS102" s="194"/>
      <c r="BT102" s="194"/>
      <c r="BU102" s="194"/>
      <c r="BV102" s="194"/>
      <c r="BW102" s="194"/>
      <c r="BX102" s="194"/>
      <c r="BY102" s="503"/>
      <c r="BZ102" s="503"/>
      <c r="CA102" s="503"/>
      <c r="CB102" s="503"/>
      <c r="CC102" s="503"/>
      <c r="CD102" s="503"/>
      <c r="CE102" s="503"/>
      <c r="CF102" s="503"/>
      <c r="CG102" s="503"/>
      <c r="CH102" s="503"/>
      <c r="CI102" s="503"/>
      <c r="CJ102" s="503"/>
      <c r="CK102" s="503"/>
      <c r="CL102" s="503"/>
      <c r="CM102" s="503"/>
      <c r="CN102" s="503"/>
      <c r="CO102" s="503"/>
      <c r="CP102" s="503"/>
      <c r="CQ102" s="503"/>
      <c r="CR102" s="503"/>
      <c r="CS102" s="503"/>
      <c r="CT102" s="503"/>
      <c r="CU102" s="503"/>
      <c r="CV102" s="503"/>
      <c r="CW102" s="503"/>
      <c r="CX102" s="503"/>
      <c r="CY102" s="503"/>
      <c r="CZ102" s="503"/>
      <c r="DA102" s="503"/>
      <c r="DB102" s="503"/>
      <c r="DC102" s="503"/>
      <c r="DD102" s="503"/>
      <c r="DE102" s="194"/>
    </row>
    <row r="103" spans="71:109" ht="20.25">
      <c r="BS103" s="194"/>
      <c r="BT103" s="194"/>
      <c r="BU103" s="194"/>
      <c r="BV103" s="194"/>
      <c r="BW103" s="194"/>
      <c r="BX103" s="194"/>
      <c r="BY103" s="503"/>
      <c r="BZ103" s="503"/>
      <c r="CA103" s="503"/>
      <c r="CB103" s="503"/>
      <c r="CC103" s="503"/>
      <c r="CD103" s="503"/>
      <c r="CE103" s="503"/>
      <c r="CF103" s="503"/>
      <c r="CG103" s="503"/>
      <c r="CH103" s="503"/>
      <c r="CI103" s="503"/>
      <c r="CJ103" s="503"/>
      <c r="CK103" s="503"/>
      <c r="CL103" s="503"/>
      <c r="CM103" s="503"/>
      <c r="CN103" s="503"/>
      <c r="CO103" s="503"/>
      <c r="CP103" s="503"/>
      <c r="CQ103" s="503"/>
      <c r="CR103" s="503"/>
      <c r="CS103" s="503"/>
      <c r="CT103" s="503"/>
      <c r="CU103" s="503"/>
      <c r="CV103" s="503"/>
      <c r="CW103" s="503"/>
      <c r="CX103" s="503"/>
      <c r="CY103" s="503"/>
      <c r="CZ103" s="503"/>
      <c r="DA103" s="503"/>
      <c r="DB103" s="503"/>
      <c r="DC103" s="503"/>
      <c r="DD103" s="503"/>
      <c r="DE103" s="194"/>
    </row>
    <row r="104" spans="71:109" ht="20.25">
      <c r="BS104" s="194"/>
      <c r="BT104" s="194"/>
      <c r="BU104" s="194"/>
      <c r="BV104" s="194"/>
      <c r="BW104" s="194"/>
      <c r="BX104" s="194"/>
      <c r="BY104" s="503"/>
      <c r="BZ104" s="503"/>
      <c r="CA104" s="503"/>
      <c r="CB104" s="503"/>
      <c r="CC104" s="503"/>
      <c r="CD104" s="503"/>
      <c r="CE104" s="503"/>
      <c r="CF104" s="503"/>
      <c r="CG104" s="503"/>
      <c r="CH104" s="503"/>
      <c r="CI104" s="503"/>
      <c r="CJ104" s="503"/>
      <c r="CK104" s="503"/>
      <c r="CL104" s="503"/>
      <c r="CM104" s="503"/>
      <c r="CN104" s="503"/>
      <c r="CO104" s="503"/>
      <c r="CP104" s="503"/>
      <c r="CQ104" s="503"/>
      <c r="CR104" s="503"/>
      <c r="CS104" s="503"/>
      <c r="CT104" s="503"/>
      <c r="CU104" s="503"/>
      <c r="CV104" s="503"/>
      <c r="CW104" s="503"/>
      <c r="CX104" s="503"/>
      <c r="CY104" s="503"/>
      <c r="CZ104" s="503"/>
      <c r="DA104" s="503"/>
      <c r="DB104" s="503"/>
      <c r="DC104" s="503"/>
      <c r="DD104" s="503"/>
      <c r="DE104" s="194"/>
    </row>
    <row r="105" spans="71:109" ht="20.25">
      <c r="BS105" s="194"/>
      <c r="BT105" s="194"/>
      <c r="BU105" s="194"/>
      <c r="BV105" s="194"/>
      <c r="BW105" s="194"/>
      <c r="BX105" s="194"/>
      <c r="BY105" s="503"/>
      <c r="BZ105" s="503"/>
      <c r="CA105" s="503"/>
      <c r="CB105" s="503"/>
      <c r="CC105" s="503"/>
      <c r="CD105" s="503"/>
      <c r="CE105" s="503"/>
      <c r="CF105" s="503"/>
      <c r="CG105" s="503"/>
      <c r="CH105" s="503"/>
      <c r="CI105" s="503"/>
      <c r="CJ105" s="503"/>
      <c r="CK105" s="503"/>
      <c r="CL105" s="503"/>
      <c r="CM105" s="503"/>
      <c r="CN105" s="503"/>
      <c r="CO105" s="503"/>
      <c r="CP105" s="503"/>
      <c r="CQ105" s="503"/>
      <c r="CR105" s="503"/>
      <c r="CS105" s="503"/>
      <c r="CT105" s="503"/>
      <c r="CU105" s="503"/>
      <c r="CV105" s="503"/>
      <c r="CW105" s="503"/>
      <c r="CX105" s="503"/>
      <c r="CY105" s="503"/>
      <c r="CZ105" s="503"/>
      <c r="DA105" s="503"/>
      <c r="DB105" s="503"/>
      <c r="DC105" s="503"/>
      <c r="DD105" s="503"/>
      <c r="DE105" s="194"/>
    </row>
    <row r="106" spans="71:109" ht="20.25">
      <c r="BS106" s="194"/>
      <c r="BT106" s="194"/>
      <c r="BU106" s="194"/>
      <c r="BV106" s="194"/>
      <c r="BW106" s="194"/>
      <c r="BX106" s="194"/>
      <c r="BY106" s="503"/>
      <c r="BZ106" s="503"/>
      <c r="CA106" s="503"/>
      <c r="CB106" s="503"/>
      <c r="CC106" s="503"/>
      <c r="CD106" s="503"/>
      <c r="CE106" s="503"/>
      <c r="CF106" s="503"/>
      <c r="CG106" s="503"/>
      <c r="CH106" s="503"/>
      <c r="CI106" s="503"/>
      <c r="CJ106" s="503"/>
      <c r="CK106" s="503"/>
      <c r="CL106" s="503"/>
      <c r="CM106" s="503"/>
      <c r="CN106" s="503"/>
      <c r="CO106" s="503"/>
      <c r="CP106" s="503"/>
      <c r="CQ106" s="503"/>
      <c r="CR106" s="503"/>
      <c r="CS106" s="503"/>
      <c r="CT106" s="503"/>
      <c r="CU106" s="503"/>
      <c r="CV106" s="503"/>
      <c r="CW106" s="503"/>
      <c r="CX106" s="503"/>
      <c r="CY106" s="503"/>
      <c r="CZ106" s="503"/>
      <c r="DA106" s="503"/>
      <c r="DB106" s="503"/>
      <c r="DC106" s="503"/>
      <c r="DD106" s="503"/>
      <c r="DE106" s="194"/>
    </row>
    <row r="107" spans="71:109" ht="20.25">
      <c r="BS107" s="194"/>
      <c r="BT107" s="194"/>
      <c r="BU107" s="194"/>
      <c r="BV107" s="194"/>
      <c r="BW107" s="194"/>
      <c r="BX107" s="194"/>
      <c r="BY107" s="503"/>
      <c r="BZ107" s="503"/>
      <c r="CA107" s="503"/>
      <c r="CB107" s="503"/>
      <c r="CC107" s="503"/>
      <c r="CD107" s="503"/>
      <c r="CE107" s="503"/>
      <c r="CF107" s="503"/>
      <c r="CG107" s="503"/>
      <c r="CH107" s="503"/>
      <c r="CI107" s="503"/>
      <c r="CJ107" s="503"/>
      <c r="CK107" s="503"/>
      <c r="CL107" s="503"/>
      <c r="CM107" s="503"/>
      <c r="CN107" s="503"/>
      <c r="CO107" s="503"/>
      <c r="CP107" s="503"/>
      <c r="CQ107" s="503"/>
      <c r="CR107" s="503"/>
      <c r="CS107" s="503"/>
      <c r="CT107" s="503"/>
      <c r="CU107" s="503"/>
      <c r="CV107" s="503"/>
      <c r="CW107" s="503"/>
      <c r="CX107" s="503"/>
      <c r="CY107" s="503"/>
      <c r="CZ107" s="503"/>
      <c r="DA107" s="503"/>
      <c r="DB107" s="503"/>
      <c r="DC107" s="503"/>
      <c r="DD107" s="503"/>
      <c r="DE107" s="194"/>
    </row>
    <row r="108" spans="71:109" ht="20.25">
      <c r="BS108" s="194"/>
      <c r="BT108" s="194"/>
      <c r="BU108" s="194"/>
      <c r="BV108" s="194"/>
      <c r="BW108" s="194"/>
      <c r="BX108" s="194"/>
      <c r="BY108" s="503"/>
      <c r="BZ108" s="503"/>
      <c r="CA108" s="503"/>
      <c r="CB108" s="503"/>
      <c r="CC108" s="503"/>
      <c r="CD108" s="503"/>
      <c r="CE108" s="503"/>
      <c r="CF108" s="503"/>
      <c r="CG108" s="503"/>
      <c r="CH108" s="503"/>
      <c r="CI108" s="503"/>
      <c r="CJ108" s="503"/>
      <c r="CK108" s="503"/>
      <c r="CL108" s="503"/>
      <c r="CM108" s="503"/>
      <c r="CN108" s="503"/>
      <c r="CO108" s="503"/>
      <c r="CP108" s="503"/>
      <c r="CQ108" s="503"/>
      <c r="CR108" s="503"/>
      <c r="CS108" s="503"/>
      <c r="CT108" s="503"/>
      <c r="CU108" s="503"/>
      <c r="CV108" s="503"/>
      <c r="CW108" s="503"/>
      <c r="CX108" s="503"/>
      <c r="CY108" s="503"/>
      <c r="CZ108" s="503"/>
      <c r="DA108" s="503"/>
      <c r="DB108" s="503"/>
      <c r="DC108" s="503"/>
      <c r="DD108" s="503"/>
      <c r="DE108" s="194"/>
    </row>
    <row r="109" spans="71:109" ht="20.25">
      <c r="BS109" s="194"/>
      <c r="BT109" s="194"/>
      <c r="BU109" s="194"/>
      <c r="BV109" s="194"/>
      <c r="BW109" s="194"/>
      <c r="BX109" s="194"/>
      <c r="BY109" s="503"/>
      <c r="BZ109" s="503"/>
      <c r="CA109" s="503"/>
      <c r="CB109" s="503"/>
      <c r="CC109" s="503"/>
      <c r="CD109" s="503"/>
      <c r="CE109" s="503"/>
      <c r="CF109" s="503"/>
      <c r="CG109" s="503"/>
      <c r="CH109" s="503"/>
      <c r="CI109" s="503"/>
      <c r="CJ109" s="503"/>
      <c r="CK109" s="503"/>
      <c r="CL109" s="503"/>
      <c r="CM109" s="503"/>
      <c r="CN109" s="503"/>
      <c r="CO109" s="503"/>
      <c r="CP109" s="503"/>
      <c r="CQ109" s="503"/>
      <c r="CR109" s="503"/>
      <c r="CS109" s="503"/>
      <c r="CT109" s="503"/>
      <c r="CU109" s="503"/>
      <c r="CV109" s="503"/>
      <c r="CW109" s="503"/>
      <c r="CX109" s="503"/>
      <c r="CY109" s="503"/>
      <c r="CZ109" s="503"/>
      <c r="DA109" s="503"/>
      <c r="DB109" s="503"/>
      <c r="DC109" s="503"/>
      <c r="DD109" s="503"/>
      <c r="DE109" s="194"/>
    </row>
    <row r="110" spans="71:109" ht="20.25">
      <c r="BS110" s="194"/>
      <c r="BT110" s="194"/>
      <c r="BU110" s="194"/>
      <c r="BV110" s="194"/>
      <c r="BW110" s="194"/>
      <c r="BX110" s="194"/>
      <c r="BY110" s="503"/>
      <c r="BZ110" s="503"/>
      <c r="CA110" s="503"/>
      <c r="CB110" s="503"/>
      <c r="CC110" s="503"/>
      <c r="CD110" s="503"/>
      <c r="CE110" s="503"/>
      <c r="CF110" s="503"/>
      <c r="CG110" s="503"/>
      <c r="CH110" s="503"/>
      <c r="CI110" s="503"/>
      <c r="CJ110" s="503"/>
      <c r="CK110" s="503"/>
      <c r="CL110" s="503"/>
      <c r="CM110" s="503"/>
      <c r="CN110" s="503"/>
      <c r="CO110" s="503"/>
      <c r="CP110" s="503"/>
      <c r="CQ110" s="503"/>
      <c r="CR110" s="503"/>
      <c r="CS110" s="503"/>
      <c r="CT110" s="503"/>
      <c r="CU110" s="503"/>
      <c r="CV110" s="503"/>
      <c r="CW110" s="503"/>
      <c r="CX110" s="503"/>
      <c r="CY110" s="503"/>
      <c r="CZ110" s="503"/>
      <c r="DA110" s="503"/>
      <c r="DB110" s="503"/>
      <c r="DC110" s="503"/>
      <c r="DD110" s="503"/>
      <c r="DE110" s="194"/>
    </row>
    <row r="111" spans="71:109" ht="20.25">
      <c r="BS111" s="194"/>
      <c r="BT111" s="194"/>
      <c r="BU111" s="194"/>
      <c r="BV111" s="194"/>
      <c r="BW111" s="194"/>
      <c r="BX111" s="194"/>
      <c r="BY111" s="503"/>
      <c r="BZ111" s="503"/>
      <c r="CA111" s="503"/>
      <c r="CB111" s="503"/>
      <c r="CC111" s="503"/>
      <c r="CD111" s="503"/>
      <c r="CE111" s="503"/>
      <c r="CF111" s="503"/>
      <c r="CG111" s="503"/>
      <c r="CH111" s="503"/>
      <c r="CI111" s="503"/>
      <c r="CJ111" s="503"/>
      <c r="CK111" s="503"/>
      <c r="CL111" s="503"/>
      <c r="CM111" s="503"/>
      <c r="CN111" s="503"/>
      <c r="CO111" s="503"/>
      <c r="CP111" s="503"/>
      <c r="CQ111" s="503"/>
      <c r="CR111" s="503"/>
      <c r="CS111" s="503"/>
      <c r="CT111" s="503"/>
      <c r="CU111" s="503"/>
      <c r="CV111" s="503"/>
      <c r="CW111" s="503"/>
      <c r="CX111" s="503"/>
      <c r="CY111" s="503"/>
      <c r="CZ111" s="503"/>
      <c r="DA111" s="503"/>
      <c r="DB111" s="503"/>
      <c r="DC111" s="503"/>
      <c r="DD111" s="503"/>
      <c r="DE111" s="194"/>
    </row>
    <row r="112" spans="71:109" ht="20.25">
      <c r="BS112" s="194"/>
      <c r="BT112" s="194"/>
      <c r="BU112" s="194"/>
      <c r="BV112" s="194"/>
      <c r="BW112" s="194"/>
      <c r="BX112" s="194"/>
      <c r="BY112" s="503"/>
      <c r="BZ112" s="503"/>
      <c r="CA112" s="503"/>
      <c r="CB112" s="503"/>
      <c r="CC112" s="503"/>
      <c r="CD112" s="503"/>
      <c r="CE112" s="503"/>
      <c r="CF112" s="503"/>
      <c r="CG112" s="503"/>
      <c r="CH112" s="503"/>
      <c r="CI112" s="503"/>
      <c r="CJ112" s="503"/>
      <c r="CK112" s="503"/>
      <c r="CL112" s="503"/>
      <c r="CM112" s="503"/>
      <c r="CN112" s="503"/>
      <c r="CO112" s="503"/>
      <c r="CP112" s="503"/>
      <c r="CQ112" s="503"/>
      <c r="CR112" s="503"/>
      <c r="CS112" s="503"/>
      <c r="CT112" s="503"/>
      <c r="CU112" s="503"/>
      <c r="CV112" s="503"/>
      <c r="CW112" s="503"/>
      <c r="CX112" s="503"/>
      <c r="CY112" s="503"/>
      <c r="CZ112" s="503"/>
      <c r="DA112" s="503"/>
      <c r="DB112" s="503"/>
      <c r="DC112" s="503"/>
      <c r="DD112" s="503"/>
      <c r="DE112" s="194"/>
    </row>
    <row r="113" spans="71:109" ht="20.25">
      <c r="BS113" s="194"/>
      <c r="BT113" s="194"/>
      <c r="BU113" s="194"/>
      <c r="BV113" s="194"/>
      <c r="BW113" s="194"/>
      <c r="BX113" s="194"/>
      <c r="BY113" s="503"/>
      <c r="BZ113" s="503"/>
      <c r="CA113" s="503"/>
      <c r="CB113" s="503"/>
      <c r="CC113" s="503"/>
      <c r="CD113" s="503"/>
      <c r="CE113" s="503"/>
      <c r="CF113" s="503"/>
      <c r="CG113" s="503"/>
      <c r="CH113" s="503"/>
      <c r="CI113" s="503"/>
      <c r="CJ113" s="503"/>
      <c r="CK113" s="503"/>
      <c r="CL113" s="503"/>
      <c r="CM113" s="503"/>
      <c r="CN113" s="503"/>
      <c r="CO113" s="503"/>
      <c r="CP113" s="503"/>
      <c r="CQ113" s="503"/>
      <c r="CR113" s="503"/>
      <c r="CS113" s="503"/>
      <c r="CT113" s="503"/>
      <c r="CU113" s="503"/>
      <c r="CV113" s="503"/>
      <c r="CW113" s="503"/>
      <c r="CX113" s="503"/>
      <c r="CY113" s="503"/>
      <c r="CZ113" s="503"/>
      <c r="DA113" s="503"/>
      <c r="DB113" s="503"/>
      <c r="DC113" s="503"/>
      <c r="DD113" s="503"/>
      <c r="DE113" s="194"/>
    </row>
    <row r="114" spans="71:109" ht="20.25">
      <c r="BS114" s="194"/>
      <c r="BT114" s="194"/>
      <c r="BU114" s="194"/>
      <c r="BV114" s="194"/>
      <c r="BW114" s="194"/>
      <c r="BX114" s="194"/>
      <c r="BY114" s="503"/>
      <c r="BZ114" s="503"/>
      <c r="CA114" s="503"/>
      <c r="CB114" s="503"/>
      <c r="CC114" s="503"/>
      <c r="CD114" s="503"/>
      <c r="CE114" s="503"/>
      <c r="CF114" s="503"/>
      <c r="CG114" s="503"/>
      <c r="CH114" s="503"/>
      <c r="CI114" s="503"/>
      <c r="CJ114" s="503"/>
      <c r="CK114" s="503"/>
      <c r="CL114" s="503"/>
      <c r="CM114" s="503"/>
      <c r="CN114" s="503"/>
      <c r="CO114" s="503"/>
      <c r="CP114" s="503"/>
      <c r="CQ114" s="503"/>
      <c r="CR114" s="503"/>
      <c r="CS114" s="503"/>
      <c r="CT114" s="503"/>
      <c r="CU114" s="503"/>
      <c r="CV114" s="503"/>
      <c r="CW114" s="503"/>
      <c r="CX114" s="503"/>
      <c r="CY114" s="503"/>
      <c r="CZ114" s="503"/>
      <c r="DA114" s="503"/>
      <c r="DB114" s="503"/>
      <c r="DC114" s="503"/>
      <c r="DD114" s="503"/>
      <c r="DE114" s="194"/>
    </row>
    <row r="115" spans="71:109" ht="20.25">
      <c r="BS115" s="194"/>
      <c r="BT115" s="194"/>
      <c r="BU115" s="194"/>
      <c r="BV115" s="194"/>
      <c r="BW115" s="194"/>
      <c r="BX115" s="194"/>
      <c r="BY115" s="503"/>
      <c r="BZ115" s="503"/>
      <c r="CA115" s="503"/>
      <c r="CB115" s="503"/>
      <c r="CC115" s="503"/>
      <c r="CD115" s="503"/>
      <c r="CE115" s="503"/>
      <c r="CF115" s="503"/>
      <c r="CG115" s="503"/>
      <c r="CH115" s="503"/>
      <c r="CI115" s="503"/>
      <c r="CJ115" s="503"/>
      <c r="CK115" s="503"/>
      <c r="CL115" s="503"/>
      <c r="CM115" s="503"/>
      <c r="CN115" s="503"/>
      <c r="CO115" s="503"/>
      <c r="CP115" s="503"/>
      <c r="CQ115" s="503"/>
      <c r="CR115" s="503"/>
      <c r="CS115" s="503"/>
      <c r="CT115" s="503"/>
      <c r="CU115" s="503"/>
      <c r="CV115" s="503"/>
      <c r="CW115" s="503"/>
      <c r="CX115" s="503"/>
      <c r="CY115" s="503"/>
      <c r="CZ115" s="503"/>
      <c r="DA115" s="503"/>
      <c r="DB115" s="503"/>
      <c r="DC115" s="503"/>
      <c r="DD115" s="503"/>
      <c r="DE115" s="194"/>
    </row>
    <row r="116" spans="71:109" ht="20.25">
      <c r="BS116" s="194"/>
      <c r="BT116" s="194"/>
      <c r="BU116" s="194"/>
      <c r="BV116" s="194"/>
      <c r="BW116" s="194"/>
      <c r="BX116" s="194"/>
      <c r="BY116" s="503"/>
      <c r="BZ116" s="503"/>
      <c r="CA116" s="503"/>
      <c r="CB116" s="503"/>
      <c r="CC116" s="503"/>
      <c r="CD116" s="503"/>
      <c r="CE116" s="503"/>
      <c r="CF116" s="503"/>
      <c r="CG116" s="503"/>
      <c r="CH116" s="503"/>
      <c r="CI116" s="503"/>
      <c r="CJ116" s="503"/>
      <c r="CK116" s="503"/>
      <c r="CL116" s="503"/>
      <c r="CM116" s="503"/>
      <c r="CN116" s="503"/>
      <c r="CO116" s="503"/>
      <c r="CP116" s="503"/>
      <c r="CQ116" s="503"/>
      <c r="CR116" s="503"/>
      <c r="CS116" s="503"/>
      <c r="CT116" s="503"/>
      <c r="CU116" s="503"/>
      <c r="CV116" s="503"/>
      <c r="CW116" s="503"/>
      <c r="CX116" s="503"/>
      <c r="CY116" s="503"/>
      <c r="CZ116" s="503"/>
      <c r="DA116" s="503"/>
      <c r="DB116" s="503"/>
      <c r="DC116" s="503"/>
      <c r="DD116" s="503"/>
      <c r="DE116" s="194"/>
    </row>
    <row r="117" spans="71:109" ht="20.25">
      <c r="BS117" s="194"/>
      <c r="BT117" s="194"/>
      <c r="BU117" s="194"/>
      <c r="BV117" s="194"/>
      <c r="BW117" s="194"/>
      <c r="BX117" s="194"/>
      <c r="BY117" s="503"/>
      <c r="BZ117" s="503"/>
      <c r="CA117" s="503"/>
      <c r="CB117" s="503"/>
      <c r="CC117" s="503"/>
      <c r="CD117" s="503"/>
      <c r="CE117" s="503"/>
      <c r="CF117" s="503"/>
      <c r="CG117" s="503"/>
      <c r="CH117" s="503"/>
      <c r="CI117" s="503"/>
      <c r="CJ117" s="503"/>
      <c r="CK117" s="503"/>
      <c r="CL117" s="503"/>
      <c r="CM117" s="503"/>
      <c r="CN117" s="503"/>
      <c r="CO117" s="503"/>
      <c r="CP117" s="503"/>
      <c r="CQ117" s="503"/>
      <c r="CR117" s="503"/>
      <c r="CS117" s="503"/>
      <c r="CT117" s="503"/>
      <c r="CU117" s="503"/>
      <c r="CV117" s="503"/>
      <c r="CW117" s="503"/>
      <c r="CX117" s="503"/>
      <c r="CY117" s="503"/>
      <c r="CZ117" s="503"/>
      <c r="DA117" s="503"/>
      <c r="DB117" s="503"/>
      <c r="DC117" s="503"/>
      <c r="DD117" s="503"/>
      <c r="DE117" s="194"/>
    </row>
    <row r="118" spans="71:109" ht="20.25">
      <c r="BS118" s="194"/>
      <c r="BT118" s="194"/>
      <c r="BU118" s="194"/>
      <c r="BV118" s="194"/>
      <c r="BW118" s="194"/>
      <c r="BX118" s="194"/>
      <c r="BY118" s="503"/>
      <c r="BZ118" s="503"/>
      <c r="CA118" s="503"/>
      <c r="CB118" s="503"/>
      <c r="CC118" s="503"/>
      <c r="CD118" s="503"/>
      <c r="CE118" s="503"/>
      <c r="CF118" s="503"/>
      <c r="CG118" s="503"/>
      <c r="CH118" s="503"/>
      <c r="CI118" s="503"/>
      <c r="CJ118" s="503"/>
      <c r="CK118" s="503"/>
      <c r="CL118" s="503"/>
      <c r="CM118" s="503"/>
      <c r="CN118" s="503"/>
      <c r="CO118" s="503"/>
      <c r="CP118" s="503"/>
      <c r="CQ118" s="503"/>
      <c r="CR118" s="503"/>
      <c r="CS118" s="503"/>
      <c r="CT118" s="503"/>
      <c r="CU118" s="503"/>
      <c r="CV118" s="503"/>
      <c r="CW118" s="503"/>
      <c r="CX118" s="503"/>
      <c r="CY118" s="503"/>
      <c r="CZ118" s="503"/>
      <c r="DA118" s="503"/>
      <c r="DB118" s="503"/>
      <c r="DC118" s="503"/>
      <c r="DD118" s="503"/>
      <c r="DE118" s="194"/>
    </row>
    <row r="119" spans="71:109" ht="20.25">
      <c r="BS119" s="194"/>
      <c r="BT119" s="194"/>
      <c r="BU119" s="194"/>
      <c r="BV119" s="194"/>
      <c r="BW119" s="194"/>
      <c r="BX119" s="194"/>
      <c r="BY119" s="503"/>
      <c r="BZ119" s="503"/>
      <c r="CA119" s="503"/>
      <c r="CB119" s="503"/>
      <c r="CC119" s="503"/>
      <c r="CD119" s="503"/>
      <c r="CE119" s="503"/>
      <c r="CF119" s="503"/>
      <c r="CG119" s="503"/>
      <c r="CH119" s="503"/>
      <c r="CI119" s="503"/>
      <c r="CJ119" s="503"/>
      <c r="CK119" s="503"/>
      <c r="CL119" s="503"/>
      <c r="CM119" s="503"/>
      <c r="CN119" s="503"/>
      <c r="CO119" s="503"/>
      <c r="CP119" s="503"/>
      <c r="CQ119" s="503"/>
      <c r="CR119" s="503"/>
      <c r="CS119" s="503"/>
      <c r="CT119" s="503"/>
      <c r="CU119" s="503"/>
      <c r="CV119" s="503"/>
      <c r="CW119" s="503"/>
      <c r="CX119" s="503"/>
      <c r="CY119" s="503"/>
      <c r="CZ119" s="503"/>
      <c r="DA119" s="503"/>
      <c r="DB119" s="503"/>
      <c r="DC119" s="503"/>
      <c r="DD119" s="503"/>
      <c r="DE119" s="194"/>
    </row>
    <row r="120" spans="71:109" ht="20.25">
      <c r="BS120" s="194"/>
      <c r="BT120" s="194"/>
      <c r="BU120" s="194"/>
      <c r="BV120" s="194"/>
      <c r="BW120" s="194"/>
      <c r="BX120" s="194"/>
      <c r="BY120" s="503"/>
      <c r="BZ120" s="503"/>
      <c r="CA120" s="503"/>
      <c r="CB120" s="503"/>
      <c r="CC120" s="503"/>
      <c r="CD120" s="503"/>
      <c r="CE120" s="503"/>
      <c r="CF120" s="503"/>
      <c r="CG120" s="503"/>
      <c r="CH120" s="503"/>
      <c r="CI120" s="503"/>
      <c r="CJ120" s="503"/>
      <c r="CK120" s="503"/>
      <c r="CL120" s="503"/>
      <c r="CM120" s="503"/>
      <c r="CN120" s="503"/>
      <c r="CO120" s="503"/>
      <c r="CP120" s="503"/>
      <c r="CQ120" s="503"/>
      <c r="CR120" s="503"/>
      <c r="CS120" s="503"/>
      <c r="CT120" s="503"/>
      <c r="CU120" s="503"/>
      <c r="CV120" s="503"/>
      <c r="CW120" s="503"/>
      <c r="CX120" s="503"/>
      <c r="CY120" s="503"/>
      <c r="CZ120" s="503"/>
      <c r="DA120" s="503"/>
      <c r="DB120" s="503"/>
      <c r="DC120" s="503"/>
      <c r="DD120" s="503"/>
      <c r="DE120" s="194"/>
    </row>
    <row r="121" spans="71:109" ht="20.25">
      <c r="BS121" s="194"/>
      <c r="BT121" s="194"/>
      <c r="BU121" s="194"/>
      <c r="BV121" s="194"/>
      <c r="BW121" s="194"/>
      <c r="BX121" s="194"/>
      <c r="BY121" s="503"/>
      <c r="BZ121" s="503"/>
      <c r="CA121" s="503"/>
      <c r="CB121" s="503"/>
      <c r="CC121" s="503"/>
      <c r="CD121" s="503"/>
      <c r="CE121" s="503"/>
      <c r="CF121" s="503"/>
      <c r="CG121" s="503"/>
      <c r="CH121" s="503"/>
      <c r="CI121" s="503"/>
      <c r="CJ121" s="503"/>
      <c r="CK121" s="503"/>
      <c r="CL121" s="503"/>
      <c r="CM121" s="503"/>
      <c r="CN121" s="503"/>
      <c r="CO121" s="503"/>
      <c r="CP121" s="503"/>
      <c r="CQ121" s="503"/>
      <c r="CR121" s="503"/>
      <c r="CS121" s="503"/>
      <c r="CT121" s="503"/>
      <c r="CU121" s="503"/>
      <c r="CV121" s="503"/>
      <c r="CW121" s="503"/>
      <c r="CX121" s="503"/>
      <c r="CY121" s="503"/>
      <c r="CZ121" s="503"/>
      <c r="DA121" s="503"/>
      <c r="DB121" s="503"/>
      <c r="DC121" s="503"/>
      <c r="DD121" s="503"/>
      <c r="DE121" s="194"/>
    </row>
    <row r="122" spans="71:109" ht="20.25">
      <c r="BS122" s="194"/>
      <c r="BT122" s="194"/>
      <c r="BU122" s="194"/>
      <c r="BV122" s="194"/>
      <c r="BW122" s="194"/>
      <c r="BX122" s="194"/>
      <c r="BY122" s="503"/>
      <c r="BZ122" s="503"/>
      <c r="CA122" s="503"/>
      <c r="CB122" s="503"/>
      <c r="CC122" s="503"/>
      <c r="CD122" s="503"/>
      <c r="CE122" s="503"/>
      <c r="CF122" s="503"/>
      <c r="CG122" s="503"/>
      <c r="CH122" s="503"/>
      <c r="CI122" s="503"/>
      <c r="CJ122" s="503"/>
      <c r="CK122" s="503"/>
      <c r="CL122" s="503"/>
      <c r="CM122" s="503"/>
      <c r="CN122" s="503"/>
      <c r="CO122" s="503"/>
      <c r="CP122" s="503"/>
      <c r="CQ122" s="503"/>
      <c r="CR122" s="503"/>
      <c r="CS122" s="503"/>
      <c r="CT122" s="503"/>
      <c r="CU122" s="503"/>
      <c r="CV122" s="503"/>
      <c r="CW122" s="503"/>
      <c r="CX122" s="503"/>
      <c r="CY122" s="503"/>
      <c r="CZ122" s="503"/>
      <c r="DA122" s="503"/>
      <c r="DB122" s="503"/>
      <c r="DC122" s="503"/>
      <c r="DD122" s="503"/>
      <c r="DE122" s="194"/>
    </row>
    <row r="123" spans="71:109" ht="20.25">
      <c r="BS123" s="194"/>
      <c r="BT123" s="194"/>
      <c r="BU123" s="194"/>
      <c r="BV123" s="194"/>
      <c r="BW123" s="194"/>
      <c r="BX123" s="194"/>
      <c r="BY123" s="503"/>
      <c r="BZ123" s="503"/>
      <c r="CA123" s="503"/>
      <c r="CB123" s="503"/>
      <c r="CC123" s="503"/>
      <c r="CD123" s="503"/>
      <c r="CE123" s="503"/>
      <c r="CF123" s="503"/>
      <c r="CG123" s="503"/>
      <c r="CH123" s="503"/>
      <c r="CI123" s="503"/>
      <c r="CJ123" s="503"/>
      <c r="CK123" s="503"/>
      <c r="CL123" s="503"/>
      <c r="CM123" s="503"/>
      <c r="CN123" s="503"/>
      <c r="CO123" s="503"/>
      <c r="CP123" s="503"/>
      <c r="CQ123" s="503"/>
      <c r="CR123" s="503"/>
      <c r="CS123" s="503"/>
      <c r="CT123" s="503"/>
      <c r="CU123" s="503"/>
      <c r="CV123" s="503"/>
      <c r="CW123" s="503"/>
      <c r="CX123" s="503"/>
      <c r="CY123" s="503"/>
      <c r="CZ123" s="503"/>
      <c r="DA123" s="503"/>
      <c r="DB123" s="503"/>
      <c r="DC123" s="503"/>
      <c r="DD123" s="503"/>
      <c r="DE123" s="194"/>
    </row>
    <row r="124" spans="71:109" ht="20.25">
      <c r="BS124" s="194"/>
      <c r="BT124" s="194"/>
      <c r="BU124" s="194"/>
      <c r="BV124" s="194"/>
      <c r="BW124" s="194"/>
      <c r="BX124" s="194"/>
      <c r="BY124" s="503"/>
      <c r="BZ124" s="503"/>
      <c r="CA124" s="503"/>
      <c r="CB124" s="503"/>
      <c r="CC124" s="503"/>
      <c r="CD124" s="503"/>
      <c r="CE124" s="503"/>
      <c r="CF124" s="503"/>
      <c r="CG124" s="503"/>
      <c r="CH124" s="503"/>
      <c r="CI124" s="503"/>
      <c r="CJ124" s="503"/>
      <c r="CK124" s="503"/>
      <c r="CL124" s="503"/>
      <c r="CM124" s="503"/>
      <c r="CN124" s="503"/>
      <c r="CO124" s="503"/>
      <c r="CP124" s="503"/>
      <c r="CQ124" s="503"/>
      <c r="CR124" s="503"/>
      <c r="CS124" s="503"/>
      <c r="CT124" s="503"/>
      <c r="CU124" s="503"/>
      <c r="CV124" s="503"/>
      <c r="CW124" s="503"/>
      <c r="CX124" s="503"/>
      <c r="CY124" s="503"/>
      <c r="CZ124" s="503"/>
      <c r="DA124" s="503"/>
      <c r="DB124" s="503"/>
      <c r="DC124" s="503"/>
      <c r="DD124" s="503"/>
      <c r="DE124" s="194"/>
    </row>
    <row r="125" spans="71:109" ht="20.25">
      <c r="BS125" s="194"/>
      <c r="BT125" s="194"/>
      <c r="BU125" s="194"/>
      <c r="BV125" s="194"/>
      <c r="BW125" s="194"/>
      <c r="BX125" s="194"/>
      <c r="BY125" s="503"/>
      <c r="BZ125" s="503"/>
      <c r="CA125" s="503"/>
      <c r="CB125" s="503"/>
      <c r="CC125" s="503"/>
      <c r="CD125" s="503"/>
      <c r="CE125" s="503"/>
      <c r="CF125" s="503"/>
      <c r="CG125" s="503"/>
      <c r="CH125" s="503"/>
      <c r="CI125" s="503"/>
      <c r="CJ125" s="503"/>
      <c r="CK125" s="503"/>
      <c r="CL125" s="503"/>
      <c r="CM125" s="503"/>
      <c r="CN125" s="503"/>
      <c r="CO125" s="503"/>
      <c r="CP125" s="503"/>
      <c r="CQ125" s="503"/>
      <c r="CR125" s="503"/>
      <c r="CS125" s="503"/>
      <c r="CT125" s="503"/>
      <c r="CU125" s="503"/>
      <c r="CV125" s="503"/>
      <c r="CW125" s="503"/>
      <c r="CX125" s="503"/>
      <c r="CY125" s="503"/>
      <c r="CZ125" s="503"/>
      <c r="DA125" s="503"/>
      <c r="DB125" s="503"/>
      <c r="DC125" s="503"/>
      <c r="DD125" s="503"/>
      <c r="DE125" s="194"/>
    </row>
    <row r="126" spans="71:109" ht="20.25">
      <c r="BS126" s="194"/>
      <c r="BT126" s="194"/>
      <c r="BU126" s="194"/>
      <c r="BV126" s="194"/>
      <c r="BW126" s="194"/>
      <c r="BX126" s="194"/>
      <c r="BY126" s="503"/>
      <c r="BZ126" s="503"/>
      <c r="CA126" s="503"/>
      <c r="CB126" s="503"/>
      <c r="CC126" s="503"/>
      <c r="CD126" s="503"/>
      <c r="CE126" s="503"/>
      <c r="CF126" s="503"/>
      <c r="CG126" s="503"/>
      <c r="CH126" s="503"/>
      <c r="CI126" s="503"/>
      <c r="CJ126" s="503"/>
      <c r="CK126" s="503"/>
      <c r="CL126" s="503"/>
      <c r="CM126" s="503"/>
      <c r="CN126" s="503"/>
      <c r="CO126" s="503"/>
      <c r="CP126" s="503"/>
      <c r="CQ126" s="503"/>
      <c r="CR126" s="503"/>
      <c r="CS126" s="503"/>
      <c r="CT126" s="503"/>
      <c r="CU126" s="503"/>
      <c r="CV126" s="503"/>
      <c r="CW126" s="503"/>
      <c r="CX126" s="503"/>
      <c r="CY126" s="503"/>
      <c r="CZ126" s="503"/>
      <c r="DA126" s="503"/>
      <c r="DB126" s="503"/>
      <c r="DC126" s="503"/>
      <c r="DD126" s="503"/>
      <c r="DE126" s="194"/>
    </row>
    <row r="127" spans="71:109" ht="20.25">
      <c r="BS127" s="194"/>
      <c r="BT127" s="194"/>
      <c r="BU127" s="194"/>
      <c r="BV127" s="194"/>
      <c r="BW127" s="194"/>
      <c r="BX127" s="194"/>
      <c r="BY127" s="503"/>
      <c r="BZ127" s="503"/>
      <c r="CA127" s="503"/>
      <c r="CB127" s="503"/>
      <c r="CC127" s="503"/>
      <c r="CD127" s="503"/>
      <c r="CE127" s="503"/>
      <c r="CF127" s="503"/>
      <c r="CG127" s="503"/>
      <c r="CH127" s="503"/>
      <c r="CI127" s="503"/>
      <c r="CJ127" s="503"/>
      <c r="CK127" s="503"/>
      <c r="CL127" s="503"/>
      <c r="CM127" s="503"/>
      <c r="CN127" s="503"/>
      <c r="CO127" s="503"/>
      <c r="CP127" s="503"/>
      <c r="CQ127" s="503"/>
      <c r="CR127" s="503"/>
      <c r="CS127" s="503"/>
      <c r="CT127" s="503"/>
      <c r="CU127" s="503"/>
      <c r="CV127" s="503"/>
      <c r="CW127" s="503"/>
      <c r="CX127" s="503"/>
      <c r="CY127" s="503"/>
      <c r="CZ127" s="503"/>
      <c r="DA127" s="503"/>
      <c r="DB127" s="503"/>
      <c r="DC127" s="503"/>
      <c r="DD127" s="503"/>
      <c r="DE127" s="194"/>
    </row>
    <row r="128" spans="71:109" ht="20.25">
      <c r="BS128" s="194"/>
      <c r="BT128" s="194"/>
      <c r="BU128" s="194"/>
      <c r="BV128" s="194"/>
      <c r="BW128" s="194"/>
      <c r="BX128" s="194"/>
      <c r="BY128" s="503"/>
      <c r="BZ128" s="503"/>
      <c r="CA128" s="503"/>
      <c r="CB128" s="503"/>
      <c r="CC128" s="503"/>
      <c r="CD128" s="503"/>
      <c r="CE128" s="503"/>
      <c r="CF128" s="503"/>
      <c r="CG128" s="503"/>
      <c r="CH128" s="503"/>
      <c r="CI128" s="503"/>
      <c r="CJ128" s="503"/>
      <c r="CK128" s="503"/>
      <c r="CL128" s="503"/>
      <c r="CM128" s="503"/>
      <c r="CN128" s="503"/>
      <c r="CO128" s="503"/>
      <c r="CP128" s="503"/>
      <c r="CQ128" s="503"/>
      <c r="CR128" s="503"/>
      <c r="CS128" s="503"/>
      <c r="CT128" s="503"/>
      <c r="CU128" s="503"/>
      <c r="CV128" s="503"/>
      <c r="CW128" s="503"/>
      <c r="CX128" s="503"/>
      <c r="CY128" s="503"/>
      <c r="CZ128" s="503"/>
      <c r="DA128" s="503"/>
      <c r="DB128" s="503"/>
      <c r="DC128" s="503"/>
      <c r="DD128" s="503"/>
      <c r="DE128" s="194"/>
    </row>
    <row r="129" spans="71:109" ht="20.25">
      <c r="BS129" s="194"/>
      <c r="BT129" s="194"/>
      <c r="BU129" s="194"/>
      <c r="BV129" s="194"/>
      <c r="BW129" s="194"/>
      <c r="BX129" s="194"/>
      <c r="BY129" s="503"/>
      <c r="BZ129" s="503"/>
      <c r="CA129" s="503"/>
      <c r="CB129" s="503"/>
      <c r="CC129" s="503"/>
      <c r="CD129" s="503"/>
      <c r="CE129" s="503"/>
      <c r="CF129" s="503"/>
      <c r="CG129" s="503"/>
      <c r="CH129" s="503"/>
      <c r="CI129" s="503"/>
      <c r="CJ129" s="503"/>
      <c r="CK129" s="503"/>
      <c r="CL129" s="503"/>
      <c r="CM129" s="503"/>
      <c r="CN129" s="503"/>
      <c r="CO129" s="503"/>
      <c r="CP129" s="503"/>
      <c r="CQ129" s="503"/>
      <c r="CR129" s="503"/>
      <c r="CS129" s="503"/>
      <c r="CT129" s="503"/>
      <c r="CU129" s="503"/>
      <c r="CV129" s="503"/>
      <c r="CW129" s="503"/>
      <c r="CX129" s="503"/>
      <c r="CY129" s="503"/>
      <c r="CZ129" s="503"/>
      <c r="DA129" s="503"/>
      <c r="DB129" s="503"/>
      <c r="DC129" s="503"/>
      <c r="DD129" s="503"/>
      <c r="DE129" s="194"/>
    </row>
    <row r="130" spans="71:109" ht="20.25">
      <c r="BS130" s="194"/>
      <c r="BT130" s="194"/>
      <c r="BU130" s="194"/>
      <c r="BV130" s="194"/>
      <c r="BW130" s="194"/>
      <c r="BX130" s="194"/>
      <c r="BY130" s="503"/>
      <c r="BZ130" s="503"/>
      <c r="CA130" s="503"/>
      <c r="CB130" s="503"/>
      <c r="CC130" s="503"/>
      <c r="CD130" s="503"/>
      <c r="CE130" s="503"/>
      <c r="CF130" s="503"/>
      <c r="CG130" s="503"/>
      <c r="CH130" s="503"/>
      <c r="CI130" s="503"/>
      <c r="CJ130" s="503"/>
      <c r="CK130" s="503"/>
      <c r="CL130" s="503"/>
      <c r="CM130" s="503"/>
      <c r="CN130" s="503"/>
      <c r="CO130" s="503"/>
      <c r="CP130" s="503"/>
      <c r="CQ130" s="503"/>
      <c r="CR130" s="503"/>
      <c r="CS130" s="503"/>
      <c r="CT130" s="503"/>
      <c r="CU130" s="503"/>
      <c r="CV130" s="503"/>
      <c r="CW130" s="503"/>
      <c r="CX130" s="503"/>
      <c r="CY130" s="503"/>
      <c r="CZ130" s="503"/>
      <c r="DA130" s="503"/>
      <c r="DB130" s="503"/>
      <c r="DC130" s="503"/>
      <c r="DD130" s="503"/>
      <c r="DE130" s="194"/>
    </row>
    <row r="131" spans="71:109" ht="20.25">
      <c r="BS131" s="194"/>
      <c r="BT131" s="194"/>
      <c r="BU131" s="194"/>
      <c r="BV131" s="194"/>
      <c r="BW131" s="194"/>
      <c r="BX131" s="194"/>
      <c r="BY131" s="503"/>
      <c r="BZ131" s="503"/>
      <c r="CA131" s="503"/>
      <c r="CB131" s="503"/>
      <c r="CC131" s="503"/>
      <c r="CD131" s="503"/>
      <c r="CE131" s="503"/>
      <c r="CF131" s="503"/>
      <c r="CG131" s="503"/>
      <c r="CH131" s="503"/>
      <c r="CI131" s="503"/>
      <c r="CJ131" s="503"/>
      <c r="CK131" s="503"/>
      <c r="CL131" s="503"/>
      <c r="CM131" s="503"/>
      <c r="CN131" s="503"/>
      <c r="CO131" s="503"/>
      <c r="CP131" s="503"/>
      <c r="CQ131" s="503"/>
      <c r="CR131" s="503"/>
      <c r="CS131" s="503"/>
      <c r="CT131" s="503"/>
      <c r="CU131" s="503"/>
      <c r="CV131" s="503"/>
      <c r="CW131" s="503"/>
      <c r="CX131" s="503"/>
      <c r="CY131" s="503"/>
      <c r="CZ131" s="503"/>
      <c r="DA131" s="503"/>
      <c r="DB131" s="503"/>
      <c r="DC131" s="503"/>
      <c r="DD131" s="503"/>
      <c r="DE131" s="194"/>
    </row>
    <row r="132" spans="71:109" ht="20.25">
      <c r="BS132" s="194"/>
      <c r="BT132" s="194"/>
      <c r="BU132" s="194"/>
      <c r="BV132" s="194"/>
      <c r="BW132" s="194"/>
      <c r="BX132" s="194"/>
      <c r="BY132" s="503"/>
      <c r="BZ132" s="503"/>
      <c r="CA132" s="503"/>
      <c r="CB132" s="503"/>
      <c r="CC132" s="503"/>
      <c r="CD132" s="503"/>
      <c r="CE132" s="503"/>
      <c r="CF132" s="503"/>
      <c r="CG132" s="503"/>
      <c r="CH132" s="503"/>
      <c r="CI132" s="503"/>
      <c r="CJ132" s="503"/>
      <c r="CK132" s="503"/>
      <c r="CL132" s="503"/>
      <c r="CM132" s="503"/>
      <c r="CN132" s="503"/>
      <c r="CO132" s="503"/>
      <c r="CP132" s="503"/>
      <c r="CQ132" s="503"/>
      <c r="CR132" s="503"/>
      <c r="CS132" s="503"/>
      <c r="CT132" s="503"/>
      <c r="CU132" s="503"/>
      <c r="CV132" s="503"/>
      <c r="CW132" s="503"/>
      <c r="CX132" s="503"/>
      <c r="CY132" s="503"/>
      <c r="CZ132" s="503"/>
      <c r="DA132" s="503"/>
      <c r="DB132" s="503"/>
      <c r="DC132" s="503"/>
      <c r="DD132" s="503"/>
      <c r="DE132" s="194"/>
    </row>
    <row r="133" spans="71:109" ht="20.25">
      <c r="BS133" s="194"/>
      <c r="BT133" s="194"/>
      <c r="BU133" s="194"/>
      <c r="BV133" s="194"/>
      <c r="BW133" s="194"/>
      <c r="BX133" s="194"/>
      <c r="BY133" s="503"/>
      <c r="BZ133" s="503"/>
      <c r="CA133" s="503"/>
      <c r="CB133" s="503"/>
      <c r="CC133" s="503"/>
      <c r="CD133" s="503"/>
      <c r="CE133" s="503"/>
      <c r="CF133" s="503"/>
      <c r="CG133" s="503"/>
      <c r="CH133" s="503"/>
      <c r="CI133" s="503"/>
      <c r="CJ133" s="503"/>
      <c r="CK133" s="503"/>
      <c r="CL133" s="503"/>
      <c r="CM133" s="503"/>
      <c r="CN133" s="503"/>
      <c r="CO133" s="503"/>
      <c r="CP133" s="503"/>
      <c r="CQ133" s="503"/>
      <c r="CR133" s="503"/>
      <c r="CS133" s="503"/>
      <c r="CT133" s="503"/>
      <c r="CU133" s="503"/>
      <c r="CV133" s="503"/>
      <c r="CW133" s="503"/>
      <c r="CX133" s="503"/>
      <c r="CY133" s="503"/>
      <c r="CZ133" s="503"/>
      <c r="DA133" s="503"/>
      <c r="DB133" s="503"/>
      <c r="DC133" s="503"/>
      <c r="DD133" s="503"/>
      <c r="DE133" s="194"/>
    </row>
    <row r="134" spans="71:109" ht="20.25">
      <c r="BS134" s="194"/>
      <c r="BT134" s="194"/>
      <c r="BU134" s="194"/>
      <c r="BV134" s="194"/>
      <c r="BW134" s="194"/>
      <c r="BX134" s="194"/>
      <c r="BY134" s="503"/>
      <c r="BZ134" s="503"/>
      <c r="CA134" s="503"/>
      <c r="CB134" s="503"/>
      <c r="CC134" s="503"/>
      <c r="CD134" s="503"/>
      <c r="CE134" s="503"/>
      <c r="CF134" s="503"/>
      <c r="CG134" s="503"/>
      <c r="CH134" s="503"/>
      <c r="CI134" s="503"/>
      <c r="CJ134" s="503"/>
      <c r="CK134" s="503"/>
      <c r="CL134" s="503"/>
      <c r="CM134" s="503"/>
      <c r="CN134" s="503"/>
      <c r="CO134" s="503"/>
      <c r="CP134" s="503"/>
      <c r="CQ134" s="503"/>
      <c r="CR134" s="503"/>
      <c r="CS134" s="503"/>
      <c r="CT134" s="503"/>
      <c r="CU134" s="503"/>
      <c r="CV134" s="503"/>
      <c r="CW134" s="503"/>
      <c r="CX134" s="503"/>
      <c r="CY134" s="503"/>
      <c r="CZ134" s="503"/>
      <c r="DA134" s="503"/>
      <c r="DB134" s="503"/>
      <c r="DC134" s="503"/>
      <c r="DD134" s="503"/>
      <c r="DE134" s="194"/>
    </row>
    <row r="135" spans="71:109" ht="20.25">
      <c r="BS135" s="194"/>
      <c r="BT135" s="194"/>
      <c r="BU135" s="194"/>
      <c r="BV135" s="194"/>
      <c r="BW135" s="194"/>
      <c r="BX135" s="194"/>
      <c r="BY135" s="503"/>
      <c r="BZ135" s="503"/>
      <c r="CA135" s="503"/>
      <c r="CB135" s="503"/>
      <c r="CC135" s="503"/>
      <c r="CD135" s="503"/>
      <c r="CE135" s="503"/>
      <c r="CF135" s="503"/>
      <c r="CG135" s="503"/>
      <c r="CH135" s="503"/>
      <c r="CI135" s="503"/>
      <c r="CJ135" s="503"/>
      <c r="CK135" s="503"/>
      <c r="CL135" s="503"/>
      <c r="CM135" s="503"/>
      <c r="CN135" s="503"/>
      <c r="CO135" s="503"/>
      <c r="CP135" s="503"/>
      <c r="CQ135" s="503"/>
      <c r="CR135" s="503"/>
      <c r="CS135" s="503"/>
      <c r="CT135" s="503"/>
      <c r="CU135" s="503"/>
      <c r="CV135" s="503"/>
      <c r="CW135" s="503"/>
      <c r="CX135" s="503"/>
      <c r="CY135" s="503"/>
      <c r="CZ135" s="503"/>
      <c r="DA135" s="503"/>
      <c r="DB135" s="503"/>
      <c r="DC135" s="503"/>
      <c r="DD135" s="503"/>
      <c r="DE135" s="194"/>
    </row>
    <row r="136" spans="71:109" ht="20.25">
      <c r="BS136" s="194"/>
      <c r="BT136" s="194"/>
      <c r="BU136" s="194"/>
      <c r="BV136" s="194"/>
      <c r="BW136" s="194"/>
      <c r="BX136" s="194"/>
      <c r="BY136" s="503"/>
      <c r="BZ136" s="503"/>
      <c r="CA136" s="503"/>
      <c r="CB136" s="503"/>
      <c r="CC136" s="503"/>
      <c r="CD136" s="503"/>
      <c r="CE136" s="503"/>
      <c r="CF136" s="503"/>
      <c r="CG136" s="503"/>
      <c r="CH136" s="503"/>
      <c r="CI136" s="503"/>
      <c r="CJ136" s="503"/>
      <c r="CK136" s="503"/>
      <c r="CL136" s="503"/>
      <c r="CM136" s="503"/>
      <c r="CN136" s="503"/>
      <c r="CO136" s="503"/>
      <c r="CP136" s="503"/>
      <c r="CQ136" s="503"/>
      <c r="CR136" s="503"/>
      <c r="CS136" s="503"/>
      <c r="CT136" s="503"/>
      <c r="CU136" s="503"/>
      <c r="CV136" s="503"/>
      <c r="CW136" s="503"/>
      <c r="CX136" s="503"/>
      <c r="CY136" s="503"/>
      <c r="CZ136" s="503"/>
      <c r="DA136" s="503"/>
      <c r="DB136" s="503"/>
      <c r="DC136" s="503"/>
      <c r="DD136" s="503"/>
      <c r="DE136" s="194"/>
    </row>
    <row r="137" spans="71:109" ht="20.25">
      <c r="BS137" s="194"/>
      <c r="BT137" s="194"/>
      <c r="BU137" s="194"/>
      <c r="BV137" s="194"/>
      <c r="BW137" s="194"/>
      <c r="BX137" s="194"/>
      <c r="BY137" s="503"/>
      <c r="BZ137" s="503"/>
      <c r="CA137" s="503"/>
      <c r="CB137" s="503"/>
      <c r="CC137" s="503"/>
      <c r="CD137" s="503"/>
      <c r="CE137" s="503"/>
      <c r="CF137" s="503"/>
      <c r="CG137" s="503"/>
      <c r="CH137" s="503"/>
      <c r="CI137" s="503"/>
      <c r="CJ137" s="503"/>
      <c r="CK137" s="503"/>
      <c r="CL137" s="503"/>
      <c r="CM137" s="503"/>
      <c r="CN137" s="503"/>
      <c r="CO137" s="503"/>
      <c r="CP137" s="503"/>
      <c r="CQ137" s="503"/>
      <c r="CR137" s="503"/>
      <c r="CS137" s="503"/>
      <c r="CT137" s="503"/>
      <c r="CU137" s="503"/>
      <c r="CV137" s="503"/>
      <c r="CW137" s="503"/>
      <c r="CX137" s="503"/>
      <c r="CY137" s="503"/>
      <c r="CZ137" s="503"/>
      <c r="DA137" s="503"/>
      <c r="DB137" s="503"/>
      <c r="DC137" s="503"/>
      <c r="DD137" s="503"/>
      <c r="DE137" s="194"/>
    </row>
    <row r="138" spans="71:109" ht="20.25">
      <c r="BS138" s="194"/>
      <c r="BT138" s="194"/>
      <c r="BU138" s="194"/>
      <c r="BV138" s="194"/>
      <c r="BW138" s="194"/>
      <c r="BX138" s="194"/>
      <c r="BY138" s="503"/>
      <c r="BZ138" s="503"/>
      <c r="CA138" s="503"/>
      <c r="CB138" s="503"/>
      <c r="CC138" s="503"/>
      <c r="CD138" s="503"/>
      <c r="CE138" s="503"/>
      <c r="CF138" s="503"/>
      <c r="CG138" s="503"/>
      <c r="CH138" s="503"/>
      <c r="CI138" s="503"/>
      <c r="CJ138" s="503"/>
      <c r="CK138" s="503"/>
      <c r="CL138" s="503"/>
      <c r="CM138" s="503"/>
      <c r="CN138" s="503"/>
      <c r="CO138" s="503"/>
      <c r="CP138" s="503"/>
      <c r="CQ138" s="503"/>
      <c r="CR138" s="503"/>
      <c r="CS138" s="503"/>
      <c r="CT138" s="503"/>
      <c r="CU138" s="503"/>
      <c r="CV138" s="503"/>
      <c r="CW138" s="503"/>
      <c r="CX138" s="503"/>
      <c r="CY138" s="503"/>
      <c r="CZ138" s="503"/>
      <c r="DA138" s="503"/>
      <c r="DB138" s="503"/>
      <c r="DC138" s="503"/>
      <c r="DD138" s="503"/>
      <c r="DE138" s="194"/>
    </row>
    <row r="139" spans="71:109" ht="20.25">
      <c r="BS139" s="194"/>
      <c r="BT139" s="194"/>
      <c r="BU139" s="194"/>
      <c r="BV139" s="194"/>
      <c r="BW139" s="194"/>
      <c r="BX139" s="194"/>
      <c r="BY139" s="503"/>
      <c r="BZ139" s="503"/>
      <c r="CA139" s="503"/>
      <c r="CB139" s="503"/>
      <c r="CC139" s="503"/>
      <c r="CD139" s="503"/>
      <c r="CE139" s="503"/>
      <c r="CF139" s="503"/>
      <c r="CG139" s="503"/>
      <c r="CH139" s="503"/>
      <c r="CI139" s="503"/>
      <c r="CJ139" s="503"/>
      <c r="CK139" s="503"/>
      <c r="CL139" s="503"/>
      <c r="CM139" s="503"/>
      <c r="CN139" s="503"/>
      <c r="CO139" s="503"/>
      <c r="CP139" s="503"/>
      <c r="CQ139" s="503"/>
      <c r="CR139" s="503"/>
      <c r="CS139" s="503"/>
      <c r="CT139" s="503"/>
      <c r="CU139" s="503"/>
      <c r="CV139" s="503"/>
      <c r="CW139" s="503"/>
      <c r="CX139" s="503"/>
      <c r="CY139" s="503"/>
      <c r="CZ139" s="503"/>
      <c r="DA139" s="503"/>
      <c r="DB139" s="503"/>
      <c r="DC139" s="503"/>
      <c r="DD139" s="503"/>
      <c r="DE139" s="194"/>
    </row>
    <row r="140" spans="71:109" ht="20.25">
      <c r="BS140" s="194"/>
      <c r="BT140" s="194"/>
      <c r="BU140" s="194"/>
      <c r="BV140" s="194"/>
      <c r="BW140" s="194"/>
      <c r="BX140" s="194"/>
      <c r="BY140" s="503"/>
      <c r="BZ140" s="503"/>
      <c r="CA140" s="503"/>
      <c r="CB140" s="503"/>
      <c r="CC140" s="503"/>
      <c r="CD140" s="503"/>
      <c r="CE140" s="503"/>
      <c r="CF140" s="503"/>
      <c r="CG140" s="503"/>
      <c r="CH140" s="503"/>
      <c r="CI140" s="503"/>
      <c r="CJ140" s="503"/>
      <c r="CK140" s="503"/>
      <c r="CL140" s="503"/>
      <c r="CM140" s="503"/>
      <c r="CN140" s="503"/>
      <c r="CO140" s="503"/>
      <c r="CP140" s="503"/>
      <c r="CQ140" s="503"/>
      <c r="CR140" s="503"/>
      <c r="CS140" s="503"/>
      <c r="CT140" s="503"/>
      <c r="CU140" s="503"/>
      <c r="CV140" s="503"/>
      <c r="CW140" s="503"/>
      <c r="CX140" s="503"/>
      <c r="CY140" s="503"/>
      <c r="CZ140" s="503"/>
      <c r="DA140" s="503"/>
      <c r="DB140" s="503"/>
      <c r="DC140" s="503"/>
      <c r="DD140" s="503"/>
      <c r="DE140" s="194"/>
    </row>
    <row r="141" spans="71:109" ht="20.25">
      <c r="BS141" s="194"/>
      <c r="BT141" s="194"/>
      <c r="BU141" s="194"/>
      <c r="BV141" s="194"/>
      <c r="BW141" s="194"/>
      <c r="BX141" s="194"/>
      <c r="BY141" s="503"/>
      <c r="BZ141" s="503"/>
      <c r="CA141" s="503"/>
      <c r="CB141" s="503"/>
      <c r="CC141" s="503"/>
      <c r="CD141" s="503"/>
      <c r="CE141" s="503"/>
      <c r="CF141" s="503"/>
      <c r="CG141" s="503"/>
      <c r="CH141" s="503"/>
      <c r="CI141" s="503"/>
      <c r="CJ141" s="503"/>
      <c r="CK141" s="503"/>
      <c r="CL141" s="503"/>
      <c r="CM141" s="503"/>
      <c r="CN141" s="503"/>
      <c r="CO141" s="503"/>
      <c r="CP141" s="503"/>
      <c r="CQ141" s="503"/>
      <c r="CR141" s="503"/>
      <c r="CS141" s="503"/>
      <c r="CT141" s="503"/>
      <c r="CU141" s="503"/>
      <c r="CV141" s="503"/>
      <c r="CW141" s="503"/>
      <c r="CX141" s="503"/>
      <c r="CY141" s="503"/>
      <c r="CZ141" s="503"/>
      <c r="DA141" s="503"/>
      <c r="DB141" s="503"/>
      <c r="DC141" s="503"/>
      <c r="DD141" s="503"/>
      <c r="DE141" s="194"/>
    </row>
    <row r="142" spans="71:109" ht="20.25">
      <c r="BS142" s="194"/>
      <c r="BT142" s="194"/>
      <c r="BU142" s="194"/>
      <c r="BV142" s="194"/>
      <c r="BW142" s="194"/>
      <c r="BX142" s="194"/>
      <c r="BY142" s="503"/>
      <c r="BZ142" s="503"/>
      <c r="CA142" s="503"/>
      <c r="CB142" s="503"/>
      <c r="CC142" s="503"/>
      <c r="CD142" s="503"/>
      <c r="CE142" s="503"/>
      <c r="CF142" s="503"/>
      <c r="CG142" s="503"/>
      <c r="CH142" s="503"/>
      <c r="CI142" s="503"/>
      <c r="CJ142" s="503"/>
      <c r="CK142" s="503"/>
      <c r="CL142" s="503"/>
      <c r="CM142" s="503"/>
      <c r="CN142" s="503"/>
      <c r="CO142" s="503"/>
      <c r="CP142" s="503"/>
      <c r="CQ142" s="503"/>
      <c r="CR142" s="503"/>
      <c r="CS142" s="503"/>
      <c r="CT142" s="503"/>
      <c r="CU142" s="503"/>
      <c r="CV142" s="503"/>
      <c r="CW142" s="503"/>
      <c r="CX142" s="503"/>
      <c r="CY142" s="503"/>
      <c r="CZ142" s="503"/>
      <c r="DA142" s="503"/>
      <c r="DB142" s="503"/>
      <c r="DC142" s="503"/>
      <c r="DD142" s="503"/>
      <c r="DE142" s="194"/>
    </row>
    <row r="143" spans="71:109" ht="20.25">
      <c r="BS143" s="194"/>
      <c r="BT143" s="194"/>
      <c r="BU143" s="194"/>
      <c r="BV143" s="194"/>
      <c r="BW143" s="194"/>
      <c r="BX143" s="194"/>
      <c r="BY143" s="503"/>
      <c r="BZ143" s="503"/>
      <c r="CA143" s="503"/>
      <c r="CB143" s="503"/>
      <c r="CC143" s="503"/>
      <c r="CD143" s="503"/>
      <c r="CE143" s="503"/>
      <c r="CF143" s="503"/>
      <c r="CG143" s="503"/>
      <c r="CH143" s="503"/>
      <c r="CI143" s="503"/>
      <c r="CJ143" s="503"/>
      <c r="CK143" s="503"/>
      <c r="CL143" s="503"/>
      <c r="CM143" s="503"/>
      <c r="CN143" s="503"/>
      <c r="CO143" s="503"/>
      <c r="CP143" s="503"/>
      <c r="CQ143" s="503"/>
      <c r="CR143" s="503"/>
      <c r="CS143" s="503"/>
      <c r="CT143" s="503"/>
      <c r="CU143" s="503"/>
      <c r="CV143" s="503"/>
      <c r="CW143" s="503"/>
      <c r="CX143" s="503"/>
      <c r="CY143" s="503"/>
      <c r="CZ143" s="503"/>
      <c r="DA143" s="503"/>
      <c r="DB143" s="503"/>
      <c r="DC143" s="503"/>
      <c r="DD143" s="503"/>
      <c r="DE143" s="194"/>
    </row>
    <row r="144" spans="71:109" ht="20.25">
      <c r="BS144" s="194"/>
      <c r="BT144" s="194"/>
      <c r="BU144" s="194"/>
      <c r="BV144" s="194"/>
      <c r="BW144" s="194"/>
      <c r="BX144" s="194"/>
      <c r="BY144" s="503"/>
      <c r="BZ144" s="503"/>
      <c r="CA144" s="503"/>
      <c r="CB144" s="503"/>
      <c r="CC144" s="503"/>
      <c r="CD144" s="503"/>
      <c r="CE144" s="503"/>
      <c r="CF144" s="503"/>
      <c r="CG144" s="503"/>
      <c r="CH144" s="503"/>
      <c r="CI144" s="503"/>
      <c r="CJ144" s="503"/>
      <c r="CK144" s="503"/>
      <c r="CL144" s="503"/>
      <c r="CM144" s="503"/>
      <c r="CN144" s="503"/>
      <c r="CO144" s="503"/>
      <c r="CP144" s="503"/>
      <c r="CQ144" s="503"/>
      <c r="CR144" s="503"/>
      <c r="CS144" s="503"/>
      <c r="CT144" s="503"/>
      <c r="CU144" s="503"/>
      <c r="CV144" s="503"/>
      <c r="CW144" s="503"/>
      <c r="CX144" s="503"/>
      <c r="CY144" s="503"/>
      <c r="CZ144" s="503"/>
      <c r="DA144" s="503"/>
      <c r="DB144" s="503"/>
      <c r="DC144" s="503"/>
      <c r="DD144" s="503"/>
      <c r="DE144" s="194"/>
    </row>
    <row r="145" spans="71:109" ht="20.25">
      <c r="BS145" s="194"/>
      <c r="BT145" s="194"/>
      <c r="BU145" s="194"/>
      <c r="BV145" s="194"/>
      <c r="BW145" s="194"/>
      <c r="BX145" s="194"/>
      <c r="BY145" s="503"/>
      <c r="BZ145" s="503"/>
      <c r="CA145" s="503"/>
      <c r="CB145" s="503"/>
      <c r="CC145" s="503"/>
      <c r="CD145" s="503"/>
      <c r="CE145" s="503"/>
      <c r="CF145" s="503"/>
      <c r="CG145" s="503"/>
      <c r="CH145" s="503"/>
      <c r="CI145" s="503"/>
      <c r="CJ145" s="503"/>
      <c r="CK145" s="503"/>
      <c r="CL145" s="503"/>
      <c r="CM145" s="503"/>
      <c r="CN145" s="503"/>
      <c r="CO145" s="503"/>
      <c r="CP145" s="503"/>
      <c r="CQ145" s="503"/>
      <c r="CR145" s="503"/>
      <c r="CS145" s="503"/>
      <c r="CT145" s="503"/>
      <c r="CU145" s="503"/>
      <c r="CV145" s="503"/>
      <c r="CW145" s="503"/>
      <c r="CX145" s="503"/>
      <c r="CY145" s="503"/>
      <c r="CZ145" s="503"/>
      <c r="DA145" s="503"/>
      <c r="DB145" s="503"/>
      <c r="DC145" s="503"/>
      <c r="DD145" s="503"/>
      <c r="DE145" s="194"/>
    </row>
    <row r="146" spans="71:109" ht="20.25">
      <c r="BS146" s="194"/>
      <c r="BT146" s="194"/>
      <c r="BU146" s="194"/>
      <c r="BV146" s="194"/>
      <c r="BW146" s="194"/>
      <c r="BX146" s="194"/>
      <c r="BY146" s="503"/>
      <c r="BZ146" s="503"/>
      <c r="CA146" s="503"/>
      <c r="CB146" s="503"/>
      <c r="CC146" s="503"/>
      <c r="CD146" s="503"/>
      <c r="CE146" s="503"/>
      <c r="CF146" s="503"/>
      <c r="CG146" s="503"/>
      <c r="CH146" s="503"/>
      <c r="CI146" s="503"/>
      <c r="CJ146" s="503"/>
      <c r="CK146" s="503"/>
      <c r="CL146" s="503"/>
      <c r="CM146" s="503"/>
      <c r="CN146" s="503"/>
      <c r="CO146" s="503"/>
      <c r="CP146" s="503"/>
      <c r="CQ146" s="503"/>
      <c r="CR146" s="503"/>
      <c r="CS146" s="503"/>
      <c r="CT146" s="503"/>
      <c r="CU146" s="503"/>
      <c r="CV146" s="503"/>
      <c r="CW146" s="503"/>
      <c r="CX146" s="503"/>
      <c r="CY146" s="503"/>
      <c r="CZ146" s="503"/>
      <c r="DA146" s="503"/>
      <c r="DB146" s="503"/>
      <c r="DC146" s="503"/>
      <c r="DD146" s="503"/>
      <c r="DE146" s="194"/>
    </row>
    <row r="147" spans="71:109" ht="20.25">
      <c r="BS147" s="194"/>
      <c r="BT147" s="194"/>
      <c r="BU147" s="194"/>
      <c r="BV147" s="194"/>
      <c r="BW147" s="194"/>
      <c r="BX147" s="194"/>
      <c r="BY147" s="503"/>
      <c r="BZ147" s="503"/>
      <c r="CA147" s="503"/>
      <c r="CB147" s="503"/>
      <c r="CC147" s="503"/>
      <c r="CD147" s="503"/>
      <c r="CE147" s="503"/>
      <c r="CF147" s="503"/>
      <c r="CG147" s="503"/>
      <c r="CH147" s="503"/>
      <c r="CI147" s="503"/>
      <c r="CJ147" s="503"/>
      <c r="CK147" s="503"/>
      <c r="CL147" s="503"/>
      <c r="CM147" s="503"/>
      <c r="CN147" s="503"/>
      <c r="CO147" s="503"/>
      <c r="CP147" s="503"/>
      <c r="CQ147" s="503"/>
      <c r="CR147" s="503"/>
      <c r="CS147" s="503"/>
      <c r="CT147" s="503"/>
      <c r="CU147" s="503"/>
      <c r="CV147" s="503"/>
      <c r="CW147" s="503"/>
      <c r="CX147" s="503"/>
      <c r="CY147" s="503"/>
      <c r="CZ147" s="503"/>
      <c r="DA147" s="503"/>
      <c r="DB147" s="503"/>
      <c r="DC147" s="503"/>
      <c r="DD147" s="503"/>
      <c r="DE147" s="194"/>
    </row>
    <row r="148" spans="71:109" ht="20.25">
      <c r="BS148" s="194"/>
      <c r="BT148" s="194"/>
      <c r="BU148" s="194"/>
      <c r="BV148" s="194"/>
      <c r="BW148" s="194"/>
      <c r="BX148" s="194"/>
      <c r="BY148" s="503"/>
      <c r="BZ148" s="503"/>
      <c r="CA148" s="503"/>
      <c r="CB148" s="503"/>
      <c r="CC148" s="503"/>
      <c r="CD148" s="503"/>
      <c r="CE148" s="503"/>
      <c r="CF148" s="503"/>
      <c r="CG148" s="503"/>
      <c r="CH148" s="503"/>
      <c r="CI148" s="503"/>
      <c r="CJ148" s="503"/>
      <c r="CK148" s="503"/>
      <c r="CL148" s="503"/>
      <c r="CM148" s="503"/>
      <c r="CN148" s="503"/>
      <c r="CO148" s="503"/>
      <c r="CP148" s="503"/>
      <c r="CQ148" s="503"/>
      <c r="CR148" s="503"/>
      <c r="CS148" s="503"/>
      <c r="CT148" s="503"/>
      <c r="CU148" s="503"/>
      <c r="CV148" s="503"/>
      <c r="CW148" s="503"/>
      <c r="CX148" s="503"/>
      <c r="CY148" s="503"/>
      <c r="CZ148" s="503"/>
      <c r="DA148" s="503"/>
      <c r="DB148" s="503"/>
      <c r="DC148" s="503"/>
      <c r="DD148" s="503"/>
      <c r="DE148" s="194"/>
    </row>
    <row r="149" spans="71:109" ht="20.25">
      <c r="BS149" s="194"/>
      <c r="BT149" s="194"/>
      <c r="BU149" s="194"/>
      <c r="BV149" s="194"/>
      <c r="BW149" s="194"/>
      <c r="BX149" s="194"/>
      <c r="BY149" s="503"/>
      <c r="BZ149" s="503"/>
      <c r="CA149" s="503"/>
      <c r="CB149" s="503"/>
      <c r="CC149" s="503"/>
      <c r="CD149" s="503"/>
      <c r="CE149" s="503"/>
      <c r="CF149" s="503"/>
      <c r="CG149" s="503"/>
      <c r="CH149" s="503"/>
      <c r="CI149" s="503"/>
      <c r="CJ149" s="503"/>
      <c r="CK149" s="503"/>
      <c r="CL149" s="503"/>
      <c r="CM149" s="503"/>
      <c r="CN149" s="503"/>
      <c r="CO149" s="503"/>
      <c r="CP149" s="503"/>
      <c r="CQ149" s="503"/>
      <c r="CR149" s="503"/>
      <c r="CS149" s="503"/>
      <c r="CT149" s="503"/>
      <c r="CU149" s="503"/>
      <c r="CV149" s="503"/>
      <c r="CW149" s="503"/>
      <c r="CX149" s="503"/>
      <c r="CY149" s="503"/>
      <c r="CZ149" s="503"/>
      <c r="DA149" s="503"/>
      <c r="DB149" s="503"/>
      <c r="DC149" s="503"/>
      <c r="DD149" s="503"/>
      <c r="DE149" s="194"/>
    </row>
    <row r="150" spans="71:109" ht="20.25">
      <c r="BS150" s="194"/>
      <c r="BT150" s="194"/>
      <c r="BU150" s="194"/>
      <c r="BV150" s="194"/>
      <c r="BW150" s="194"/>
      <c r="BX150" s="194"/>
      <c r="BY150" s="503"/>
      <c r="BZ150" s="503"/>
      <c r="CA150" s="503"/>
      <c r="CB150" s="503"/>
      <c r="CC150" s="503"/>
      <c r="CD150" s="503"/>
      <c r="CE150" s="503"/>
      <c r="CF150" s="503"/>
      <c r="CG150" s="503"/>
      <c r="CH150" s="503"/>
      <c r="CI150" s="503"/>
      <c r="CJ150" s="503"/>
      <c r="CK150" s="503"/>
      <c r="CL150" s="503"/>
      <c r="CM150" s="503"/>
      <c r="CN150" s="503"/>
      <c r="CO150" s="503"/>
      <c r="CP150" s="503"/>
      <c r="CQ150" s="503"/>
      <c r="CR150" s="503"/>
      <c r="CS150" s="503"/>
      <c r="CT150" s="503"/>
      <c r="CU150" s="503"/>
      <c r="CV150" s="503"/>
      <c r="CW150" s="503"/>
      <c r="CX150" s="503"/>
      <c r="CY150" s="503"/>
      <c r="CZ150" s="503"/>
      <c r="DA150" s="503"/>
      <c r="DB150" s="503"/>
      <c r="DC150" s="503"/>
      <c r="DD150" s="503"/>
      <c r="DE150" s="194"/>
    </row>
    <row r="151" spans="71:109" ht="20.25">
      <c r="BS151" s="194"/>
      <c r="BT151" s="194"/>
      <c r="BU151" s="194"/>
      <c r="BV151" s="194"/>
      <c r="BW151" s="194"/>
      <c r="BX151" s="194"/>
      <c r="BY151" s="503"/>
      <c r="BZ151" s="503"/>
      <c r="CA151" s="503"/>
      <c r="CB151" s="503"/>
      <c r="CC151" s="503"/>
      <c r="CD151" s="503"/>
      <c r="CE151" s="503"/>
      <c r="CF151" s="503"/>
      <c r="CG151" s="503"/>
      <c r="CH151" s="503"/>
      <c r="CI151" s="503"/>
      <c r="CJ151" s="503"/>
      <c r="CK151" s="503"/>
      <c r="CL151" s="503"/>
      <c r="CM151" s="503"/>
      <c r="CN151" s="503"/>
      <c r="CO151" s="503"/>
      <c r="CP151" s="503"/>
      <c r="CQ151" s="503"/>
      <c r="CR151" s="503"/>
      <c r="CS151" s="503"/>
      <c r="CT151" s="503"/>
      <c r="CU151" s="503"/>
      <c r="CV151" s="503"/>
      <c r="CW151" s="503"/>
      <c r="CX151" s="503"/>
      <c r="CY151" s="503"/>
      <c r="CZ151" s="503"/>
      <c r="DA151" s="503"/>
      <c r="DB151" s="503"/>
      <c r="DC151" s="503"/>
      <c r="DD151" s="503"/>
      <c r="DE151" s="194"/>
    </row>
    <row r="152" spans="71:109" ht="20.25">
      <c r="BS152" s="194"/>
      <c r="BT152" s="194"/>
      <c r="BU152" s="194"/>
      <c r="BV152" s="194"/>
      <c r="BW152" s="194"/>
      <c r="BX152" s="194"/>
      <c r="BY152" s="503"/>
      <c r="BZ152" s="503"/>
      <c r="CA152" s="503"/>
      <c r="CB152" s="503"/>
      <c r="CC152" s="503"/>
      <c r="CD152" s="503"/>
      <c r="CE152" s="503"/>
      <c r="CF152" s="503"/>
      <c r="CG152" s="503"/>
      <c r="CH152" s="503"/>
      <c r="CI152" s="503"/>
      <c r="CJ152" s="503"/>
      <c r="CK152" s="503"/>
      <c r="CL152" s="503"/>
      <c r="CM152" s="503"/>
      <c r="CN152" s="503"/>
      <c r="CO152" s="503"/>
      <c r="CP152" s="503"/>
      <c r="CQ152" s="503"/>
      <c r="CR152" s="503"/>
      <c r="CS152" s="503"/>
      <c r="CT152" s="503"/>
      <c r="CU152" s="503"/>
      <c r="CV152" s="503"/>
      <c r="CW152" s="503"/>
      <c r="CX152" s="503"/>
      <c r="CY152" s="503"/>
      <c r="CZ152" s="503"/>
      <c r="DA152" s="503"/>
      <c r="DB152" s="503"/>
      <c r="DC152" s="503"/>
      <c r="DD152" s="503"/>
      <c r="DE152" s="194"/>
    </row>
    <row r="153" spans="71:109" ht="20.25">
      <c r="BS153" s="194"/>
      <c r="BT153" s="194"/>
      <c r="BU153" s="194"/>
      <c r="BV153" s="194"/>
      <c r="BW153" s="194"/>
      <c r="BX153" s="194"/>
      <c r="BY153" s="503"/>
      <c r="BZ153" s="503"/>
      <c r="CA153" s="503"/>
      <c r="CB153" s="503"/>
      <c r="CC153" s="503"/>
      <c r="CD153" s="503"/>
      <c r="CE153" s="503"/>
      <c r="CF153" s="503"/>
      <c r="CG153" s="503"/>
      <c r="CH153" s="503"/>
      <c r="CI153" s="503"/>
      <c r="CJ153" s="503"/>
      <c r="CK153" s="503"/>
      <c r="CL153" s="503"/>
      <c r="CM153" s="503"/>
      <c r="CN153" s="503"/>
      <c r="CO153" s="503"/>
      <c r="CP153" s="503"/>
      <c r="CQ153" s="503"/>
      <c r="CR153" s="503"/>
      <c r="CS153" s="503"/>
      <c r="CT153" s="503"/>
      <c r="CU153" s="503"/>
      <c r="CV153" s="503"/>
      <c r="CW153" s="503"/>
      <c r="CX153" s="503"/>
      <c r="CY153" s="503"/>
      <c r="CZ153" s="503"/>
      <c r="DA153" s="503"/>
      <c r="DB153" s="503"/>
      <c r="DC153" s="503"/>
      <c r="DD153" s="503"/>
      <c r="DE153" s="194"/>
    </row>
    <row r="154" spans="71:109" ht="20.25">
      <c r="BS154" s="194"/>
      <c r="BT154" s="194"/>
      <c r="BU154" s="194"/>
      <c r="BV154" s="194"/>
      <c r="BW154" s="194"/>
      <c r="BX154" s="194"/>
      <c r="BY154" s="503"/>
      <c r="BZ154" s="503"/>
      <c r="CA154" s="503"/>
      <c r="CB154" s="503"/>
      <c r="CC154" s="503"/>
      <c r="CD154" s="503"/>
      <c r="CE154" s="503"/>
      <c r="CF154" s="503"/>
      <c r="CG154" s="503"/>
      <c r="CH154" s="503"/>
      <c r="CI154" s="503"/>
      <c r="CJ154" s="503"/>
      <c r="CK154" s="503"/>
      <c r="CL154" s="503"/>
      <c r="CM154" s="503"/>
      <c r="CN154" s="503"/>
      <c r="CO154" s="503"/>
      <c r="CP154" s="503"/>
      <c r="CQ154" s="503"/>
      <c r="CR154" s="503"/>
      <c r="CS154" s="503"/>
      <c r="CT154" s="503"/>
      <c r="CU154" s="503"/>
      <c r="CV154" s="503"/>
      <c r="CW154" s="503"/>
      <c r="CX154" s="503"/>
      <c r="CY154" s="503"/>
      <c r="CZ154" s="503"/>
      <c r="DA154" s="503"/>
      <c r="DB154" s="503"/>
      <c r="DC154" s="503"/>
      <c r="DD154" s="503"/>
      <c r="DE154" s="194"/>
    </row>
    <row r="155" spans="71:109" ht="20.25">
      <c r="BS155" s="194"/>
      <c r="BT155" s="194"/>
      <c r="BU155" s="194"/>
      <c r="BV155" s="194"/>
      <c r="BW155" s="194"/>
      <c r="BX155" s="194"/>
      <c r="BY155" s="503"/>
      <c r="BZ155" s="503"/>
      <c r="CA155" s="503"/>
      <c r="CB155" s="503"/>
      <c r="CC155" s="503"/>
      <c r="CD155" s="503"/>
      <c r="CE155" s="503"/>
      <c r="CF155" s="503"/>
      <c r="CG155" s="503"/>
      <c r="CH155" s="503"/>
      <c r="CI155" s="503"/>
      <c r="CJ155" s="503"/>
      <c r="CK155" s="503"/>
      <c r="CL155" s="503"/>
      <c r="CM155" s="503"/>
      <c r="CN155" s="503"/>
      <c r="CO155" s="503"/>
      <c r="CP155" s="503"/>
      <c r="CQ155" s="503"/>
      <c r="CR155" s="503"/>
      <c r="CS155" s="503"/>
      <c r="CT155" s="503"/>
      <c r="CU155" s="503"/>
      <c r="CV155" s="503"/>
      <c r="CW155" s="503"/>
      <c r="CX155" s="503"/>
      <c r="CY155" s="503"/>
      <c r="CZ155" s="503"/>
      <c r="DA155" s="503"/>
      <c r="DB155" s="503"/>
      <c r="DC155" s="503"/>
      <c r="DD155" s="503"/>
      <c r="DE155" s="194"/>
    </row>
    <row r="156" spans="71:109" ht="20.25">
      <c r="BS156" s="194"/>
      <c r="BT156" s="194"/>
      <c r="BU156" s="194"/>
      <c r="BV156" s="194"/>
      <c r="BW156" s="194"/>
      <c r="BX156" s="194"/>
      <c r="BY156" s="503"/>
      <c r="BZ156" s="503"/>
      <c r="CA156" s="503"/>
      <c r="CB156" s="503"/>
      <c r="CC156" s="503"/>
      <c r="CD156" s="503"/>
      <c r="CE156" s="503"/>
      <c r="CF156" s="503"/>
      <c r="CG156" s="503"/>
      <c r="CH156" s="503"/>
      <c r="CI156" s="503"/>
      <c r="CJ156" s="503"/>
      <c r="CK156" s="503"/>
      <c r="CL156" s="503"/>
      <c r="CM156" s="503"/>
      <c r="CN156" s="503"/>
      <c r="CO156" s="503"/>
      <c r="CP156" s="503"/>
      <c r="CQ156" s="503"/>
      <c r="CR156" s="503"/>
      <c r="CS156" s="503"/>
      <c r="CT156" s="503"/>
      <c r="CU156" s="503"/>
      <c r="CV156" s="503"/>
      <c r="CW156" s="503"/>
      <c r="CX156" s="503"/>
      <c r="CY156" s="503"/>
      <c r="CZ156" s="503"/>
      <c r="DA156" s="503"/>
      <c r="DB156" s="503"/>
      <c r="DC156" s="503"/>
      <c r="DD156" s="503"/>
      <c r="DE156" s="194"/>
    </row>
    <row r="157" spans="71:109" ht="20.25">
      <c r="BS157" s="194"/>
      <c r="BT157" s="194"/>
      <c r="BU157" s="194"/>
      <c r="BV157" s="194"/>
      <c r="BW157" s="194"/>
      <c r="BX157" s="194"/>
      <c r="BY157" s="503"/>
      <c r="BZ157" s="503"/>
      <c r="CA157" s="503"/>
      <c r="CB157" s="503"/>
      <c r="CC157" s="503"/>
      <c r="CD157" s="503"/>
      <c r="CE157" s="503"/>
      <c r="CF157" s="503"/>
      <c r="CG157" s="503"/>
      <c r="CH157" s="503"/>
      <c r="CI157" s="503"/>
      <c r="CJ157" s="503"/>
      <c r="CK157" s="503"/>
      <c r="CL157" s="503"/>
      <c r="CM157" s="503"/>
      <c r="CN157" s="503"/>
      <c r="CO157" s="503"/>
      <c r="CP157" s="503"/>
      <c r="CQ157" s="503"/>
      <c r="CR157" s="503"/>
      <c r="CS157" s="503"/>
      <c r="CT157" s="503"/>
      <c r="CU157" s="503"/>
      <c r="CV157" s="503"/>
      <c r="CW157" s="503"/>
      <c r="CX157" s="503"/>
      <c r="CY157" s="503"/>
      <c r="CZ157" s="503"/>
      <c r="DA157" s="503"/>
      <c r="DB157" s="503"/>
      <c r="DC157" s="503"/>
      <c r="DD157" s="503"/>
      <c r="DE157" s="194"/>
    </row>
    <row r="158" spans="71:109" ht="20.25">
      <c r="BS158" s="194"/>
      <c r="BT158" s="194"/>
      <c r="BU158" s="194"/>
      <c r="BV158" s="194"/>
      <c r="BW158" s="194"/>
      <c r="BX158" s="194"/>
      <c r="BY158" s="503"/>
      <c r="BZ158" s="503"/>
      <c r="CA158" s="503"/>
      <c r="CB158" s="503"/>
      <c r="CC158" s="503"/>
      <c r="CD158" s="503"/>
      <c r="CE158" s="503"/>
      <c r="CF158" s="503"/>
      <c r="CG158" s="503"/>
      <c r="CH158" s="503"/>
      <c r="CI158" s="503"/>
      <c r="CJ158" s="503"/>
      <c r="CK158" s="503"/>
      <c r="CL158" s="503"/>
      <c r="CM158" s="503"/>
      <c r="CN158" s="503"/>
      <c r="CO158" s="503"/>
      <c r="CP158" s="503"/>
      <c r="CQ158" s="503"/>
      <c r="CR158" s="503"/>
      <c r="CS158" s="503"/>
      <c r="CT158" s="503"/>
      <c r="CU158" s="503"/>
      <c r="CV158" s="503"/>
      <c r="CW158" s="503"/>
      <c r="CX158" s="503"/>
      <c r="CY158" s="503"/>
      <c r="CZ158" s="503"/>
      <c r="DA158" s="503"/>
      <c r="DB158" s="503"/>
      <c r="DC158" s="503"/>
      <c r="DD158" s="503"/>
      <c r="DE158" s="194"/>
    </row>
    <row r="159" spans="71:109" ht="20.25">
      <c r="BS159" s="194"/>
      <c r="BT159" s="194"/>
      <c r="BU159" s="194"/>
      <c r="BV159" s="194"/>
      <c r="BW159" s="194"/>
      <c r="BX159" s="194"/>
      <c r="BY159" s="503"/>
      <c r="BZ159" s="503"/>
      <c r="CA159" s="503"/>
      <c r="CB159" s="503"/>
      <c r="CC159" s="503"/>
      <c r="CD159" s="503"/>
      <c r="CE159" s="503"/>
      <c r="CF159" s="503"/>
      <c r="CG159" s="503"/>
      <c r="CH159" s="503"/>
      <c r="CI159" s="503"/>
      <c r="CJ159" s="503"/>
      <c r="CK159" s="503"/>
      <c r="CL159" s="503"/>
      <c r="CM159" s="503"/>
      <c r="CN159" s="503"/>
      <c r="CO159" s="503"/>
      <c r="CP159" s="503"/>
      <c r="CQ159" s="503"/>
      <c r="CR159" s="503"/>
      <c r="CS159" s="503"/>
      <c r="CT159" s="503"/>
      <c r="CU159" s="503"/>
      <c r="CV159" s="503"/>
      <c r="CW159" s="503"/>
      <c r="CX159" s="503"/>
      <c r="CY159" s="503"/>
      <c r="CZ159" s="503"/>
      <c r="DA159" s="503"/>
      <c r="DB159" s="503"/>
      <c r="DC159" s="503"/>
      <c r="DD159" s="503"/>
      <c r="DE159" s="194"/>
    </row>
    <row r="160" spans="71:109" ht="20.25">
      <c r="BS160" s="194"/>
      <c r="BT160" s="194"/>
      <c r="BU160" s="194"/>
      <c r="BV160" s="194"/>
      <c r="BW160" s="194"/>
      <c r="BX160" s="194"/>
      <c r="BY160" s="503"/>
      <c r="BZ160" s="503"/>
      <c r="CA160" s="503"/>
      <c r="CB160" s="503"/>
      <c r="CC160" s="503"/>
      <c r="CD160" s="503"/>
      <c r="CE160" s="503"/>
      <c r="CF160" s="503"/>
      <c r="CG160" s="503"/>
      <c r="CH160" s="503"/>
      <c r="CI160" s="503"/>
      <c r="CJ160" s="503"/>
      <c r="CK160" s="503"/>
      <c r="CL160" s="503"/>
      <c r="CM160" s="503"/>
      <c r="CN160" s="503"/>
      <c r="CO160" s="503"/>
      <c r="CP160" s="503"/>
      <c r="CQ160" s="503"/>
      <c r="CR160" s="503"/>
      <c r="CS160" s="503"/>
      <c r="CT160" s="503"/>
      <c r="CU160" s="503"/>
      <c r="CV160" s="503"/>
      <c r="CW160" s="503"/>
      <c r="CX160" s="503"/>
      <c r="CY160" s="503"/>
      <c r="CZ160" s="503"/>
      <c r="DA160" s="503"/>
      <c r="DB160" s="503"/>
      <c r="DC160" s="503"/>
      <c r="DD160" s="503"/>
      <c r="DE160" s="194"/>
    </row>
    <row r="161" spans="71:109" ht="20.25">
      <c r="BS161" s="194"/>
      <c r="BT161" s="194"/>
      <c r="BU161" s="194"/>
      <c r="BV161" s="194"/>
      <c r="BW161" s="194"/>
      <c r="BX161" s="194"/>
      <c r="BY161" s="503"/>
      <c r="BZ161" s="503"/>
      <c r="CA161" s="503"/>
      <c r="CB161" s="503"/>
      <c r="CC161" s="503"/>
      <c r="CD161" s="503"/>
      <c r="CE161" s="503"/>
      <c r="CF161" s="503"/>
      <c r="CG161" s="503"/>
      <c r="CH161" s="503"/>
      <c r="CI161" s="503"/>
      <c r="CJ161" s="503"/>
      <c r="CK161" s="503"/>
      <c r="CL161" s="503"/>
      <c r="CM161" s="503"/>
      <c r="CN161" s="503"/>
      <c r="CO161" s="503"/>
      <c r="CP161" s="503"/>
      <c r="CQ161" s="503"/>
      <c r="CR161" s="503"/>
      <c r="CS161" s="503"/>
      <c r="CT161" s="503"/>
      <c r="CU161" s="503"/>
      <c r="CV161" s="503"/>
      <c r="CW161" s="503"/>
      <c r="CX161" s="503"/>
      <c r="CY161" s="503"/>
      <c r="CZ161" s="503"/>
      <c r="DA161" s="503"/>
      <c r="DB161" s="503"/>
      <c r="DC161" s="503"/>
      <c r="DD161" s="503"/>
      <c r="DE161" s="194"/>
    </row>
    <row r="162" spans="71:109" ht="20.25">
      <c r="BS162" s="194"/>
      <c r="BT162" s="194"/>
      <c r="BU162" s="194"/>
      <c r="BV162" s="194"/>
      <c r="BW162" s="194"/>
      <c r="BX162" s="194"/>
      <c r="BY162" s="503"/>
      <c r="BZ162" s="503"/>
      <c r="CA162" s="503"/>
      <c r="CB162" s="503"/>
      <c r="CC162" s="503"/>
      <c r="CD162" s="503"/>
      <c r="CE162" s="503"/>
      <c r="CF162" s="503"/>
      <c r="CG162" s="503"/>
      <c r="CH162" s="503"/>
      <c r="CI162" s="503"/>
      <c r="CJ162" s="503"/>
      <c r="CK162" s="503"/>
      <c r="CL162" s="503"/>
      <c r="CM162" s="503"/>
      <c r="CN162" s="503"/>
      <c r="CO162" s="503"/>
      <c r="CP162" s="503"/>
      <c r="CQ162" s="503"/>
      <c r="CR162" s="503"/>
      <c r="CS162" s="503"/>
      <c r="CT162" s="503"/>
      <c r="CU162" s="503"/>
      <c r="CV162" s="503"/>
      <c r="CW162" s="503"/>
      <c r="CX162" s="503"/>
      <c r="CY162" s="503"/>
      <c r="CZ162" s="503"/>
      <c r="DA162" s="503"/>
      <c r="DB162" s="503"/>
      <c r="DC162" s="503"/>
      <c r="DD162" s="503"/>
      <c r="DE162" s="194"/>
    </row>
    <row r="163" spans="71:109" ht="20.25">
      <c r="BS163" s="194"/>
      <c r="BT163" s="194"/>
      <c r="BU163" s="194"/>
      <c r="BV163" s="194"/>
      <c r="BW163" s="194"/>
      <c r="BX163" s="194"/>
      <c r="BY163" s="503"/>
      <c r="BZ163" s="503"/>
      <c r="CA163" s="503"/>
      <c r="CB163" s="503"/>
      <c r="CC163" s="503"/>
      <c r="CD163" s="503"/>
      <c r="CE163" s="503"/>
      <c r="CF163" s="503"/>
      <c r="CG163" s="503"/>
      <c r="CH163" s="503"/>
      <c r="CI163" s="503"/>
      <c r="CJ163" s="503"/>
      <c r="CK163" s="503"/>
      <c r="CL163" s="503"/>
      <c r="CM163" s="503"/>
      <c r="CN163" s="503"/>
      <c r="CO163" s="503"/>
      <c r="CP163" s="503"/>
      <c r="CQ163" s="503"/>
      <c r="CR163" s="503"/>
      <c r="CS163" s="503"/>
      <c r="CT163" s="503"/>
      <c r="CU163" s="503"/>
      <c r="CV163" s="503"/>
      <c r="CW163" s="503"/>
      <c r="CX163" s="503"/>
      <c r="CY163" s="503"/>
      <c r="CZ163" s="503"/>
      <c r="DA163" s="503"/>
      <c r="DB163" s="503"/>
      <c r="DC163" s="503"/>
      <c r="DD163" s="503"/>
      <c r="DE163" s="194"/>
    </row>
    <row r="164" spans="71:109" ht="20.25">
      <c r="BS164" s="194"/>
      <c r="BT164" s="194"/>
      <c r="BU164" s="194"/>
      <c r="BV164" s="194"/>
      <c r="BW164" s="194"/>
      <c r="BX164" s="194"/>
      <c r="BY164" s="503"/>
      <c r="BZ164" s="503"/>
      <c r="CA164" s="503"/>
      <c r="CB164" s="503"/>
      <c r="CC164" s="503"/>
      <c r="CD164" s="503"/>
      <c r="CE164" s="503"/>
      <c r="CF164" s="503"/>
      <c r="CG164" s="503"/>
      <c r="CH164" s="503"/>
      <c r="CI164" s="503"/>
      <c r="CJ164" s="503"/>
      <c r="CK164" s="503"/>
      <c r="CL164" s="503"/>
      <c r="CM164" s="503"/>
      <c r="CN164" s="503"/>
      <c r="CO164" s="503"/>
      <c r="CP164" s="503"/>
      <c r="CQ164" s="503"/>
      <c r="CR164" s="503"/>
      <c r="CS164" s="503"/>
      <c r="CT164" s="503"/>
      <c r="CU164" s="503"/>
      <c r="CV164" s="503"/>
      <c r="CW164" s="503"/>
      <c r="CX164" s="503"/>
      <c r="CY164" s="503"/>
      <c r="CZ164" s="503"/>
      <c r="DA164" s="503"/>
      <c r="DB164" s="503"/>
      <c r="DC164" s="503"/>
      <c r="DD164" s="503"/>
      <c r="DE164" s="194"/>
    </row>
    <row r="165" spans="71:109" ht="20.25">
      <c r="BS165" s="194"/>
      <c r="BT165" s="194"/>
      <c r="BU165" s="194"/>
      <c r="BV165" s="194"/>
      <c r="BW165" s="194"/>
      <c r="BX165" s="194"/>
      <c r="BY165" s="503"/>
      <c r="BZ165" s="503"/>
      <c r="CA165" s="503"/>
      <c r="CB165" s="503"/>
      <c r="CC165" s="503"/>
      <c r="CD165" s="503"/>
      <c r="CE165" s="503"/>
      <c r="CF165" s="503"/>
      <c r="CG165" s="503"/>
      <c r="CH165" s="503"/>
      <c r="CI165" s="503"/>
      <c r="CJ165" s="503"/>
      <c r="CK165" s="503"/>
      <c r="CL165" s="503"/>
      <c r="CM165" s="503"/>
      <c r="CN165" s="503"/>
      <c r="CO165" s="503"/>
      <c r="CP165" s="503"/>
      <c r="CQ165" s="503"/>
      <c r="CR165" s="503"/>
      <c r="CS165" s="503"/>
      <c r="CT165" s="503"/>
      <c r="CU165" s="503"/>
      <c r="CV165" s="503"/>
      <c r="CW165" s="503"/>
      <c r="CX165" s="503"/>
      <c r="CY165" s="503"/>
      <c r="CZ165" s="503"/>
      <c r="DA165" s="503"/>
      <c r="DB165" s="503"/>
      <c r="DC165" s="503"/>
      <c r="DD165" s="503"/>
      <c r="DE165" s="194"/>
    </row>
    <row r="166" spans="71:109" ht="20.25">
      <c r="BS166" s="194"/>
      <c r="BT166" s="194"/>
      <c r="BU166" s="194"/>
      <c r="BV166" s="194"/>
      <c r="BW166" s="194"/>
      <c r="BX166" s="194"/>
      <c r="BY166" s="503"/>
      <c r="BZ166" s="503"/>
      <c r="CA166" s="503"/>
      <c r="CB166" s="503"/>
      <c r="CC166" s="503"/>
      <c r="CD166" s="503"/>
      <c r="CE166" s="503"/>
      <c r="CF166" s="503"/>
      <c r="CG166" s="503"/>
      <c r="CH166" s="503"/>
      <c r="CI166" s="503"/>
      <c r="CJ166" s="503"/>
      <c r="CK166" s="503"/>
      <c r="CL166" s="503"/>
      <c r="CM166" s="503"/>
      <c r="CN166" s="503"/>
      <c r="CO166" s="503"/>
      <c r="CP166" s="503"/>
      <c r="CQ166" s="503"/>
      <c r="CR166" s="503"/>
      <c r="CS166" s="503"/>
      <c r="CT166" s="503"/>
      <c r="CU166" s="503"/>
      <c r="CV166" s="503"/>
      <c r="CW166" s="503"/>
      <c r="CX166" s="503"/>
      <c r="CY166" s="503"/>
      <c r="CZ166" s="503"/>
      <c r="DA166" s="503"/>
      <c r="DB166" s="503"/>
      <c r="DC166" s="503"/>
      <c r="DD166" s="503"/>
      <c r="DE166" s="194"/>
    </row>
    <row r="167" spans="71:109" ht="20.25">
      <c r="BS167" s="194"/>
      <c r="BT167" s="194"/>
      <c r="BU167" s="194"/>
      <c r="BV167" s="194"/>
      <c r="BW167" s="194"/>
      <c r="BX167" s="194"/>
      <c r="BY167" s="503"/>
      <c r="BZ167" s="503"/>
      <c r="CA167" s="503"/>
      <c r="CB167" s="503"/>
      <c r="CC167" s="503"/>
      <c r="CD167" s="503"/>
      <c r="CE167" s="503"/>
      <c r="CF167" s="503"/>
      <c r="CG167" s="503"/>
      <c r="CH167" s="503"/>
      <c r="CI167" s="503"/>
      <c r="CJ167" s="503"/>
      <c r="CK167" s="503"/>
      <c r="CL167" s="503"/>
      <c r="CM167" s="503"/>
      <c r="CN167" s="503"/>
      <c r="CO167" s="503"/>
      <c r="CP167" s="503"/>
      <c r="CQ167" s="503"/>
      <c r="CR167" s="503"/>
      <c r="CS167" s="503"/>
      <c r="CT167" s="503"/>
      <c r="CU167" s="503"/>
      <c r="CV167" s="503"/>
      <c r="CW167" s="503"/>
      <c r="CX167" s="503"/>
      <c r="CY167" s="503"/>
      <c r="CZ167" s="503"/>
      <c r="DA167" s="503"/>
      <c r="DB167" s="503"/>
      <c r="DC167" s="503"/>
      <c r="DD167" s="503"/>
      <c r="DE167" s="194"/>
    </row>
    <row r="168" spans="71:109" ht="20.25">
      <c r="BS168" s="194"/>
      <c r="BT168" s="194"/>
      <c r="BU168" s="194"/>
      <c r="BV168" s="194"/>
      <c r="BW168" s="194"/>
      <c r="BX168" s="194"/>
      <c r="BY168" s="503"/>
      <c r="BZ168" s="503"/>
      <c r="CA168" s="503"/>
      <c r="CB168" s="503"/>
      <c r="CC168" s="503"/>
      <c r="CD168" s="503"/>
      <c r="CE168" s="503"/>
      <c r="CF168" s="503"/>
      <c r="CG168" s="503"/>
      <c r="CH168" s="503"/>
      <c r="CI168" s="503"/>
      <c r="CJ168" s="503"/>
      <c r="CK168" s="503"/>
      <c r="CL168" s="503"/>
      <c r="CM168" s="503"/>
      <c r="CN168" s="503"/>
      <c r="CO168" s="503"/>
      <c r="CP168" s="503"/>
      <c r="CQ168" s="503"/>
      <c r="CR168" s="503"/>
      <c r="CS168" s="503"/>
      <c r="CT168" s="503"/>
      <c r="CU168" s="503"/>
      <c r="CV168" s="503"/>
      <c r="CW168" s="503"/>
      <c r="CX168" s="503"/>
      <c r="CY168" s="503"/>
      <c r="CZ168" s="503"/>
      <c r="DA168" s="503"/>
      <c r="DB168" s="503"/>
      <c r="DC168" s="503"/>
      <c r="DD168" s="503"/>
      <c r="DE168" s="194"/>
    </row>
    <row r="169" spans="71:109" ht="20.25">
      <c r="BS169" s="194"/>
      <c r="BT169" s="194"/>
      <c r="BU169" s="194"/>
      <c r="BV169" s="194"/>
      <c r="BW169" s="194"/>
      <c r="BX169" s="194"/>
      <c r="BY169" s="503"/>
      <c r="BZ169" s="503"/>
      <c r="CA169" s="503"/>
      <c r="CB169" s="503"/>
      <c r="CC169" s="503"/>
      <c r="CD169" s="503"/>
      <c r="CE169" s="503"/>
      <c r="CF169" s="503"/>
      <c r="CG169" s="503"/>
      <c r="CH169" s="503"/>
      <c r="CI169" s="503"/>
      <c r="CJ169" s="503"/>
      <c r="CK169" s="503"/>
      <c r="CL169" s="503"/>
      <c r="CM169" s="503"/>
      <c r="CN169" s="503"/>
      <c r="CO169" s="503"/>
      <c r="CP169" s="503"/>
      <c r="CQ169" s="503"/>
      <c r="CR169" s="503"/>
      <c r="CS169" s="503"/>
      <c r="CT169" s="503"/>
      <c r="CU169" s="503"/>
      <c r="CV169" s="503"/>
      <c r="CW169" s="503"/>
      <c r="CX169" s="503"/>
      <c r="CY169" s="503"/>
      <c r="CZ169" s="503"/>
      <c r="DA169" s="503"/>
      <c r="DB169" s="503"/>
      <c r="DC169" s="503"/>
      <c r="DD169" s="503"/>
      <c r="DE169" s="194"/>
    </row>
    <row r="170" spans="71:109" ht="20.25">
      <c r="BS170" s="194"/>
      <c r="BT170" s="194"/>
      <c r="BU170" s="194"/>
      <c r="BV170" s="194"/>
      <c r="BW170" s="194"/>
      <c r="BX170" s="194"/>
      <c r="BY170" s="503"/>
      <c r="BZ170" s="503"/>
      <c r="CA170" s="503"/>
      <c r="CB170" s="503"/>
      <c r="CC170" s="503"/>
      <c r="CD170" s="503"/>
      <c r="CE170" s="503"/>
      <c r="CF170" s="503"/>
      <c r="CG170" s="503"/>
      <c r="CH170" s="503"/>
      <c r="CI170" s="503"/>
      <c r="CJ170" s="503"/>
      <c r="CK170" s="503"/>
      <c r="CL170" s="503"/>
      <c r="CM170" s="503"/>
      <c r="CN170" s="503"/>
      <c r="CO170" s="503"/>
      <c r="CP170" s="503"/>
      <c r="CQ170" s="503"/>
      <c r="CR170" s="503"/>
      <c r="CS170" s="503"/>
      <c r="CT170" s="503"/>
      <c r="CU170" s="503"/>
      <c r="CV170" s="503"/>
      <c r="CW170" s="503"/>
      <c r="CX170" s="503"/>
      <c r="CY170" s="503"/>
      <c r="CZ170" s="503"/>
      <c r="DA170" s="503"/>
      <c r="DB170" s="503"/>
      <c r="DC170" s="503"/>
      <c r="DD170" s="503"/>
      <c r="DE170" s="194"/>
    </row>
  </sheetData>
  <sheetProtection/>
  <mergeCells count="46">
    <mergeCell ref="BU5:BU8"/>
    <mergeCell ref="BV5:BV8"/>
    <mergeCell ref="AA5:AA8"/>
    <mergeCell ref="AL5:AL8"/>
    <mergeCell ref="BB5:BB8"/>
    <mergeCell ref="AR6:AR8"/>
    <mergeCell ref="AS6:AS8"/>
    <mergeCell ref="AY5:AY8"/>
    <mergeCell ref="AV6:AV8"/>
    <mergeCell ref="AW6:AW8"/>
    <mergeCell ref="CK6:CK8"/>
    <mergeCell ref="DC6:DC8"/>
    <mergeCell ref="BD5:BD8"/>
    <mergeCell ref="BO5:BO8"/>
    <mergeCell ref="BM5:BM8"/>
    <mergeCell ref="BW5:BW8"/>
    <mergeCell ref="BT5:BT8"/>
    <mergeCell ref="BN5:BN8"/>
    <mergeCell ref="BX5:BX8"/>
    <mergeCell ref="BS5:BS8"/>
    <mergeCell ref="U5:U8"/>
    <mergeCell ref="AZ5:AZ8"/>
    <mergeCell ref="AE6:AE8"/>
    <mergeCell ref="AF6:AF8"/>
    <mergeCell ref="AI6:AI8"/>
    <mergeCell ref="AJ6:AJ8"/>
    <mergeCell ref="AM5:AM8"/>
    <mergeCell ref="AO5:AO8"/>
    <mergeCell ref="X6:X8"/>
    <mergeCell ref="Y6:Y8"/>
    <mergeCell ref="BL5:BL8"/>
    <mergeCell ref="O6:O8"/>
    <mergeCell ref="P6:P8"/>
    <mergeCell ref="BE5:BE8"/>
    <mergeCell ref="BA5:BA8"/>
    <mergeCell ref="AN5:AN8"/>
    <mergeCell ref="T5:T8"/>
    <mergeCell ref="AB5:AB8"/>
    <mergeCell ref="R5:R8"/>
    <mergeCell ref="S5:S8"/>
    <mergeCell ref="E5:E8"/>
    <mergeCell ref="F5:F8"/>
    <mergeCell ref="G5:G8"/>
    <mergeCell ref="H5:H8"/>
    <mergeCell ref="K6:K8"/>
    <mergeCell ref="L6:L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E52"/>
  <sheetViews>
    <sheetView rightToLeft="1" tabSelected="1" view="pageBreakPreview" zoomScale="95" zoomScaleSheetLayoutView="95" workbookViewId="0" topLeftCell="A1">
      <selection activeCell="R31" sqref="R31"/>
    </sheetView>
  </sheetViews>
  <sheetFormatPr defaultColWidth="11.421875" defaultRowHeight="12.75"/>
  <cols>
    <col min="1" max="1" width="3.00390625" style="167" customWidth="1"/>
    <col min="2" max="2" width="5.8515625" style="175" customWidth="1"/>
    <col min="3" max="3" width="6.421875" style="175" customWidth="1"/>
    <col min="4" max="4" width="11.8515625" style="175" customWidth="1"/>
    <col min="5" max="5" width="14.00390625" style="175" customWidth="1"/>
    <col min="6" max="6" width="5.140625" style="175" customWidth="1"/>
    <col min="7" max="9" width="11.421875" style="175" customWidth="1"/>
    <col min="10" max="10" width="10.7109375" style="175" customWidth="1"/>
    <col min="11" max="11" width="11.421875" style="175" customWidth="1"/>
    <col min="12" max="12" width="9.140625" style="175" customWidth="1"/>
    <col min="13" max="13" width="8.57421875" style="175" customWidth="1"/>
    <col min="14" max="14" width="10.00390625" style="175" customWidth="1"/>
    <col min="15" max="15" width="11.421875" style="175" customWidth="1"/>
    <col min="16" max="16" width="3.140625" style="175" customWidth="1"/>
    <col min="17" max="17" width="3.57421875" style="175" customWidth="1"/>
    <col min="18" max="18" width="10.421875" style="175" customWidth="1"/>
    <col min="19" max="19" width="11.421875" style="175" customWidth="1"/>
    <col min="20" max="16384" width="11.421875" style="175" customWidth="1"/>
  </cols>
  <sheetData>
    <row r="1" spans="7:21" ht="21" customHeight="1">
      <c r="G1" s="379" t="s">
        <v>50</v>
      </c>
      <c r="R1" s="432" t="s">
        <v>165</v>
      </c>
      <c r="S1" s="432" t="s">
        <v>166</v>
      </c>
      <c r="T1" s="432" t="s">
        <v>167</v>
      </c>
      <c r="U1" s="432" t="s">
        <v>168</v>
      </c>
    </row>
    <row r="2" spans="2:22" ht="15" customHeight="1">
      <c r="B2" s="167" t="s">
        <v>20</v>
      </c>
      <c r="C2" s="128"/>
      <c r="D2" s="128"/>
      <c r="E2" s="128"/>
      <c r="F2" s="108"/>
      <c r="M2" s="224" t="s">
        <v>91</v>
      </c>
      <c r="R2" s="65">
        <v>0.1</v>
      </c>
      <c r="S2" s="65">
        <v>22</v>
      </c>
      <c r="T2" s="65">
        <f>S2*R2</f>
        <v>2.2</v>
      </c>
      <c r="U2" s="65"/>
      <c r="V2" s="175">
        <v>3</v>
      </c>
    </row>
    <row r="3" spans="2:22" ht="15" customHeight="1">
      <c r="B3" s="167" t="s">
        <v>21</v>
      </c>
      <c r="C3" s="128"/>
      <c r="D3" s="128"/>
      <c r="E3" s="128"/>
      <c r="F3" s="108"/>
      <c r="M3" s="108" t="s">
        <v>447</v>
      </c>
      <c r="R3" s="65">
        <v>0.25</v>
      </c>
      <c r="S3" s="65">
        <v>22</v>
      </c>
      <c r="T3" s="65">
        <f>S3*R3</f>
        <v>5.5</v>
      </c>
      <c r="U3" s="65">
        <f>T3+T2</f>
        <v>7.7</v>
      </c>
      <c r="V3" s="175">
        <v>5</v>
      </c>
    </row>
    <row r="4" spans="2:22" ht="15.75" customHeight="1">
      <c r="B4" s="167" t="s">
        <v>3</v>
      </c>
      <c r="C4" s="128"/>
      <c r="D4" s="128"/>
      <c r="E4" s="128"/>
      <c r="F4" s="108"/>
      <c r="O4" s="166"/>
      <c r="R4" s="65">
        <v>0.3</v>
      </c>
      <c r="S4" s="65">
        <v>22</v>
      </c>
      <c r="T4" s="65">
        <f>S4*R4</f>
        <v>6.6</v>
      </c>
      <c r="U4" s="65">
        <f>U3+T4</f>
        <v>14.3</v>
      </c>
      <c r="V4" s="175">
        <v>6</v>
      </c>
    </row>
    <row r="5" spans="2:22" ht="15" customHeight="1">
      <c r="B5" s="128"/>
      <c r="C5" s="128"/>
      <c r="D5" s="128"/>
      <c r="E5" s="128"/>
      <c r="R5" s="65">
        <v>0.25</v>
      </c>
      <c r="S5" s="65">
        <v>22</v>
      </c>
      <c r="T5" s="65">
        <f>S5*R5</f>
        <v>5.5</v>
      </c>
      <c r="U5" s="65">
        <f>U4+T5</f>
        <v>19.8</v>
      </c>
      <c r="V5" s="175">
        <v>5</v>
      </c>
    </row>
    <row r="6" spans="8:22" ht="18" customHeight="1">
      <c r="H6" s="108" t="s">
        <v>125</v>
      </c>
      <c r="I6" s="128"/>
      <c r="J6" s="128"/>
      <c r="R6" s="65">
        <v>0.1</v>
      </c>
      <c r="S6" s="65">
        <v>22</v>
      </c>
      <c r="T6" s="65">
        <f>S6*R6</f>
        <v>2.2</v>
      </c>
      <c r="U6" s="65">
        <f>U5+T6</f>
        <v>22</v>
      </c>
      <c r="V6" s="175">
        <v>3</v>
      </c>
    </row>
    <row r="7" spans="8:22" ht="17.25" customHeight="1" thickBot="1">
      <c r="H7" s="108" t="s">
        <v>124</v>
      </c>
      <c r="I7" s="128"/>
      <c r="J7" s="128"/>
      <c r="V7" s="175">
        <f>V2+V3+V4+V5+V6</f>
        <v>22</v>
      </c>
    </row>
    <row r="8" spans="2:15" ht="48.75" customHeight="1" thickBot="1">
      <c r="B8" s="583" t="s">
        <v>126</v>
      </c>
      <c r="C8" s="584" t="s">
        <v>127</v>
      </c>
      <c r="D8" s="584" t="s">
        <v>9</v>
      </c>
      <c r="E8" s="584" t="s">
        <v>10</v>
      </c>
      <c r="F8" s="584"/>
      <c r="G8" s="585" t="s">
        <v>42</v>
      </c>
      <c r="H8" s="585" t="s">
        <v>43</v>
      </c>
      <c r="I8" s="585" t="s">
        <v>44</v>
      </c>
      <c r="J8" s="585" t="s">
        <v>45</v>
      </c>
      <c r="K8" s="586" t="s">
        <v>128</v>
      </c>
      <c r="L8" s="587" t="s">
        <v>129</v>
      </c>
      <c r="M8" s="587" t="s">
        <v>130</v>
      </c>
      <c r="N8" s="587" t="s">
        <v>131</v>
      </c>
      <c r="O8" s="588" t="s">
        <v>132</v>
      </c>
    </row>
    <row r="9" spans="2:18" ht="15" customHeight="1">
      <c r="B9" s="756">
        <v>0.1</v>
      </c>
      <c r="C9" s="589">
        <v>1</v>
      </c>
      <c r="D9" s="590" t="s">
        <v>478</v>
      </c>
      <c r="E9" s="590" t="s">
        <v>479</v>
      </c>
      <c r="F9" s="591"/>
      <c r="G9" s="592">
        <v>16.241666666666667</v>
      </c>
      <c r="H9" s="592">
        <v>15.129166666666666</v>
      </c>
      <c r="I9" s="592">
        <v>16.083333333333332</v>
      </c>
      <c r="J9" s="592">
        <v>16</v>
      </c>
      <c r="K9" s="593">
        <f aca="true" t="shared" si="0" ref="K9:K30">(J9+I9+H9+G9)/4</f>
        <v>15.863541666666665</v>
      </c>
      <c r="L9" s="579"/>
      <c r="M9" s="594"/>
      <c r="N9" s="594"/>
      <c r="O9" s="595">
        <f aca="true" t="shared" si="1" ref="O9:O30">K9*(1-0.04*((L9+M9)/2+(N9/4)))</f>
        <v>15.863541666666665</v>
      </c>
      <c r="Q9" s="433" t="s">
        <v>197</v>
      </c>
      <c r="R9" s="434" t="s">
        <v>198</v>
      </c>
    </row>
    <row r="10" spans="2:18" ht="15" customHeight="1">
      <c r="B10" s="757"/>
      <c r="C10" s="272">
        <f aca="true" t="shared" si="2" ref="C10:C29">C9+1</f>
        <v>2</v>
      </c>
      <c r="D10" s="560" t="s">
        <v>451</v>
      </c>
      <c r="E10" s="560" t="s">
        <v>452</v>
      </c>
      <c r="F10" s="427"/>
      <c r="G10" s="422">
        <v>15.879166666666666</v>
      </c>
      <c r="H10" s="422">
        <v>14.3625</v>
      </c>
      <c r="I10" s="421">
        <v>12.791666666666666</v>
      </c>
      <c r="J10" s="420">
        <v>16</v>
      </c>
      <c r="K10" s="426">
        <f t="shared" si="0"/>
        <v>14.758333333333333</v>
      </c>
      <c r="L10" s="70"/>
      <c r="M10" s="71"/>
      <c r="N10" s="71"/>
      <c r="O10" s="463">
        <f t="shared" si="1"/>
        <v>14.758333333333333</v>
      </c>
      <c r="Q10" s="433" t="s">
        <v>197</v>
      </c>
      <c r="R10" s="434" t="s">
        <v>199</v>
      </c>
    </row>
    <row r="11" spans="2:18" ht="15" customHeight="1">
      <c r="B11" s="757"/>
      <c r="C11" s="272">
        <f t="shared" si="2"/>
        <v>3</v>
      </c>
      <c r="D11" s="581" t="s">
        <v>183</v>
      </c>
      <c r="E11" s="560" t="s">
        <v>458</v>
      </c>
      <c r="F11" s="427"/>
      <c r="G11" s="422">
        <v>14.795833333333333</v>
      </c>
      <c r="H11" s="422">
        <v>13.620833333333334</v>
      </c>
      <c r="I11" s="421">
        <v>13.408333333333333</v>
      </c>
      <c r="J11" s="420">
        <v>15.5</v>
      </c>
      <c r="K11" s="426">
        <f t="shared" si="0"/>
        <v>14.33125</v>
      </c>
      <c r="L11" s="429"/>
      <c r="M11" s="429"/>
      <c r="N11" s="429"/>
      <c r="O11" s="463">
        <f t="shared" si="1"/>
        <v>14.33125</v>
      </c>
      <c r="Q11" s="433" t="s">
        <v>197</v>
      </c>
      <c r="R11" s="434" t="s">
        <v>200</v>
      </c>
    </row>
    <row r="12" spans="2:18" ht="15" customHeight="1">
      <c r="B12" s="758">
        <v>0.25</v>
      </c>
      <c r="C12" s="272">
        <f t="shared" si="2"/>
        <v>4</v>
      </c>
      <c r="D12" s="563" t="s">
        <v>480</v>
      </c>
      <c r="E12" s="563" t="s">
        <v>481</v>
      </c>
      <c r="F12" s="429"/>
      <c r="G12" s="420">
        <v>13.408333333333333</v>
      </c>
      <c r="H12" s="420">
        <v>12.525</v>
      </c>
      <c r="I12" s="420">
        <v>13.541666666666666</v>
      </c>
      <c r="J12" s="420">
        <v>16</v>
      </c>
      <c r="K12" s="426">
        <f t="shared" si="0"/>
        <v>13.868749999999999</v>
      </c>
      <c r="L12" s="70"/>
      <c r="M12" s="71"/>
      <c r="N12" s="71"/>
      <c r="O12" s="463">
        <f t="shared" si="1"/>
        <v>13.868749999999999</v>
      </c>
      <c r="Q12" s="435" t="s">
        <v>201</v>
      </c>
      <c r="R12" s="434" t="s">
        <v>202</v>
      </c>
    </row>
    <row r="13" spans="2:18" ht="15" customHeight="1">
      <c r="B13" s="758"/>
      <c r="C13" s="272">
        <f t="shared" si="2"/>
        <v>5</v>
      </c>
      <c r="D13" s="560" t="s">
        <v>476</v>
      </c>
      <c r="E13" s="560" t="s">
        <v>477</v>
      </c>
      <c r="F13" s="427"/>
      <c r="G13" s="423">
        <v>13.170833333333333</v>
      </c>
      <c r="H13" s="423">
        <v>12.066666666666666</v>
      </c>
      <c r="I13" s="421">
        <v>12.983333333333333</v>
      </c>
      <c r="J13" s="420">
        <v>16</v>
      </c>
      <c r="K13" s="426">
        <f t="shared" si="0"/>
        <v>13.555208333333333</v>
      </c>
      <c r="L13" s="70"/>
      <c r="M13" s="71"/>
      <c r="N13" s="71"/>
      <c r="O13" s="463">
        <f t="shared" si="1"/>
        <v>13.555208333333333</v>
      </c>
      <c r="Q13" s="435" t="s">
        <v>201</v>
      </c>
      <c r="R13" s="434" t="s">
        <v>203</v>
      </c>
    </row>
    <row r="14" spans="2:18" ht="15" customHeight="1">
      <c r="B14" s="758"/>
      <c r="C14" s="272">
        <f t="shared" si="2"/>
        <v>6</v>
      </c>
      <c r="D14" s="560" t="s">
        <v>471</v>
      </c>
      <c r="E14" s="560" t="s">
        <v>472</v>
      </c>
      <c r="F14" s="429"/>
      <c r="G14" s="420">
        <v>11.270833333333334</v>
      </c>
      <c r="H14" s="420">
        <v>12.029166666666667</v>
      </c>
      <c r="I14" s="421">
        <v>14.233333333333333</v>
      </c>
      <c r="J14" s="420">
        <v>16</v>
      </c>
      <c r="K14" s="426">
        <f t="shared" si="0"/>
        <v>13.383333333333335</v>
      </c>
      <c r="L14" s="70"/>
      <c r="M14" s="71"/>
      <c r="N14" s="71"/>
      <c r="O14" s="463">
        <f t="shared" si="1"/>
        <v>13.383333333333335</v>
      </c>
      <c r="Q14" s="435" t="s">
        <v>201</v>
      </c>
      <c r="R14" s="434" t="s">
        <v>204</v>
      </c>
    </row>
    <row r="15" spans="2:18" ht="15" customHeight="1">
      <c r="B15" s="758"/>
      <c r="C15" s="272">
        <f t="shared" si="2"/>
        <v>7</v>
      </c>
      <c r="D15" s="560" t="s">
        <v>456</v>
      </c>
      <c r="E15" s="560" t="s">
        <v>457</v>
      </c>
      <c r="F15" s="427"/>
      <c r="G15" s="422">
        <v>12.016666666666667</v>
      </c>
      <c r="H15" s="422">
        <v>12.704166666666667</v>
      </c>
      <c r="I15" s="421">
        <v>12.416666666666666</v>
      </c>
      <c r="J15" s="420">
        <v>16</v>
      </c>
      <c r="K15" s="426">
        <f t="shared" si="0"/>
        <v>13.284374999999999</v>
      </c>
      <c r="L15" s="70"/>
      <c r="M15" s="71"/>
      <c r="N15" s="71">
        <v>1</v>
      </c>
      <c r="O15" s="463">
        <f t="shared" si="1"/>
        <v>13.15153125</v>
      </c>
      <c r="Q15" s="435" t="s">
        <v>201</v>
      </c>
      <c r="R15" s="434" t="s">
        <v>205</v>
      </c>
    </row>
    <row r="16" spans="2:18" ht="15" customHeight="1">
      <c r="B16" s="758"/>
      <c r="C16" s="272">
        <f t="shared" si="2"/>
        <v>8</v>
      </c>
      <c r="D16" s="560" t="s">
        <v>453</v>
      </c>
      <c r="E16" s="560" t="s">
        <v>454</v>
      </c>
      <c r="F16" s="428"/>
      <c r="G16" s="423">
        <v>12.020833333333334</v>
      </c>
      <c r="H16" s="423">
        <v>12.833333333333334</v>
      </c>
      <c r="I16" s="421">
        <v>11.645833333333334</v>
      </c>
      <c r="J16" s="420">
        <v>16</v>
      </c>
      <c r="K16" s="426">
        <f t="shared" si="0"/>
        <v>13.125000000000002</v>
      </c>
      <c r="L16" s="70"/>
      <c r="M16" s="71"/>
      <c r="N16" s="71"/>
      <c r="O16" s="463">
        <f t="shared" si="1"/>
        <v>13.125000000000002</v>
      </c>
      <c r="Q16" s="435" t="s">
        <v>201</v>
      </c>
      <c r="R16" s="434" t="s">
        <v>206</v>
      </c>
    </row>
    <row r="17" spans="2:18" ht="15" customHeight="1">
      <c r="B17" s="759">
        <v>0.3</v>
      </c>
      <c r="C17" s="272">
        <f t="shared" si="2"/>
        <v>9</v>
      </c>
      <c r="D17" s="581" t="s">
        <v>451</v>
      </c>
      <c r="E17" s="560" t="s">
        <v>475</v>
      </c>
      <c r="F17" s="429"/>
      <c r="G17" s="423">
        <v>13.629166666666666</v>
      </c>
      <c r="H17" s="423">
        <v>11.695833333333333</v>
      </c>
      <c r="I17" s="421">
        <v>11.033333333333333</v>
      </c>
      <c r="J17" s="420">
        <v>15.5</v>
      </c>
      <c r="K17" s="426">
        <f t="shared" si="0"/>
        <v>12.964583333333334</v>
      </c>
      <c r="L17" s="70"/>
      <c r="M17" s="71"/>
      <c r="N17" s="71"/>
      <c r="O17" s="463">
        <f t="shared" si="1"/>
        <v>12.964583333333334</v>
      </c>
      <c r="Q17" s="435" t="s">
        <v>208</v>
      </c>
      <c r="R17" s="434" t="s">
        <v>207</v>
      </c>
    </row>
    <row r="18" spans="2:18" ht="15" customHeight="1">
      <c r="B18" s="759"/>
      <c r="C18" s="272">
        <f t="shared" si="2"/>
        <v>10</v>
      </c>
      <c r="D18" s="561" t="s">
        <v>465</v>
      </c>
      <c r="E18" s="561" t="s">
        <v>466</v>
      </c>
      <c r="F18" s="429"/>
      <c r="G18" s="420">
        <v>10.441666666666666</v>
      </c>
      <c r="H18" s="420">
        <v>12.4</v>
      </c>
      <c r="I18" s="421">
        <v>12.866666666666667</v>
      </c>
      <c r="J18" s="420">
        <v>16</v>
      </c>
      <c r="K18" s="426">
        <f t="shared" si="0"/>
        <v>12.927083333333332</v>
      </c>
      <c r="L18" s="70"/>
      <c r="M18" s="71"/>
      <c r="N18" s="71"/>
      <c r="O18" s="463">
        <f t="shared" si="1"/>
        <v>12.927083333333332</v>
      </c>
      <c r="Q18" s="435" t="s">
        <v>208</v>
      </c>
      <c r="R18" s="568" t="s">
        <v>209</v>
      </c>
    </row>
    <row r="19" spans="2:18" ht="15" customHeight="1">
      <c r="B19" s="759"/>
      <c r="C19" s="272">
        <f t="shared" si="2"/>
        <v>11</v>
      </c>
      <c r="D19" s="563" t="s">
        <v>484</v>
      </c>
      <c r="E19" s="563" t="s">
        <v>170</v>
      </c>
      <c r="F19" s="429"/>
      <c r="G19" s="420">
        <v>12.679166666666667</v>
      </c>
      <c r="H19" s="420">
        <v>10.816666666666666</v>
      </c>
      <c r="I19" s="420">
        <v>12.05</v>
      </c>
      <c r="J19" s="420">
        <v>16</v>
      </c>
      <c r="K19" s="426">
        <f t="shared" si="0"/>
        <v>12.886458333333334</v>
      </c>
      <c r="L19" s="70"/>
      <c r="M19" s="71"/>
      <c r="N19" s="71">
        <v>1</v>
      </c>
      <c r="O19" s="463">
        <f t="shared" si="1"/>
        <v>12.75759375</v>
      </c>
      <c r="Q19" s="435" t="s">
        <v>208</v>
      </c>
      <c r="R19" s="568" t="s">
        <v>554</v>
      </c>
    </row>
    <row r="20" spans="2:18" ht="15" customHeight="1">
      <c r="B20" s="759"/>
      <c r="C20" s="272">
        <f t="shared" si="2"/>
        <v>12</v>
      </c>
      <c r="D20" s="563" t="s">
        <v>485</v>
      </c>
      <c r="E20" s="563" t="s">
        <v>486</v>
      </c>
      <c r="F20" s="429"/>
      <c r="G20" s="420">
        <v>11.820833333333333</v>
      </c>
      <c r="H20" s="420">
        <v>11.4625</v>
      </c>
      <c r="I20" s="420">
        <v>11.683333333333334</v>
      </c>
      <c r="J20" s="420">
        <v>16</v>
      </c>
      <c r="K20" s="426">
        <f t="shared" si="0"/>
        <v>12.741666666666667</v>
      </c>
      <c r="L20" s="70"/>
      <c r="M20" s="71"/>
      <c r="N20" s="71"/>
      <c r="O20" s="463">
        <f t="shared" si="1"/>
        <v>12.741666666666667</v>
      </c>
      <c r="Q20" s="435" t="s">
        <v>208</v>
      </c>
      <c r="R20" s="568" t="s">
        <v>555</v>
      </c>
    </row>
    <row r="21" spans="2:18" ht="15" customHeight="1">
      <c r="B21" s="759"/>
      <c r="C21" s="272">
        <f t="shared" si="2"/>
        <v>13</v>
      </c>
      <c r="D21" s="563" t="s">
        <v>220</v>
      </c>
      <c r="E21" s="563" t="s">
        <v>221</v>
      </c>
      <c r="F21" s="479" t="s">
        <v>490</v>
      </c>
      <c r="G21" s="420">
        <v>12.241666666666667</v>
      </c>
      <c r="H21" s="420">
        <v>13.691666666666666</v>
      </c>
      <c r="I21" s="420">
        <v>10</v>
      </c>
      <c r="J21" s="420">
        <v>16</v>
      </c>
      <c r="K21" s="426">
        <f t="shared" si="0"/>
        <v>12.983333333333333</v>
      </c>
      <c r="L21" s="70">
        <v>1</v>
      </c>
      <c r="M21" s="71"/>
      <c r="N21" s="71"/>
      <c r="O21" s="463">
        <f t="shared" si="1"/>
        <v>12.723666666666666</v>
      </c>
      <c r="Q21" s="435" t="s">
        <v>208</v>
      </c>
      <c r="R21" s="568" t="s">
        <v>564</v>
      </c>
    </row>
    <row r="22" spans="2:18" ht="15" customHeight="1">
      <c r="B22" s="759"/>
      <c r="C22" s="272">
        <f t="shared" si="2"/>
        <v>14</v>
      </c>
      <c r="D22" s="559" t="s">
        <v>449</v>
      </c>
      <c r="E22" s="560" t="s">
        <v>450</v>
      </c>
      <c r="F22" s="88"/>
      <c r="G22" s="422">
        <v>11.245833333333334</v>
      </c>
      <c r="H22" s="422">
        <v>11.1</v>
      </c>
      <c r="I22" s="421">
        <v>12.125</v>
      </c>
      <c r="J22" s="420">
        <v>16</v>
      </c>
      <c r="K22" s="426">
        <f t="shared" si="0"/>
        <v>12.617708333333333</v>
      </c>
      <c r="L22" s="70"/>
      <c r="M22" s="71"/>
      <c r="N22" s="71"/>
      <c r="O22" s="463">
        <f t="shared" si="1"/>
        <v>12.617708333333333</v>
      </c>
      <c r="Q22" s="435" t="s">
        <v>208</v>
      </c>
      <c r="R22" s="568" t="s">
        <v>556</v>
      </c>
    </row>
    <row r="23" spans="2:18" ht="15" customHeight="1">
      <c r="B23" s="758">
        <v>0.25</v>
      </c>
      <c r="C23" s="272">
        <f t="shared" si="2"/>
        <v>15</v>
      </c>
      <c r="D23" s="560" t="s">
        <v>455</v>
      </c>
      <c r="E23" s="560" t="s">
        <v>169</v>
      </c>
      <c r="F23" s="427"/>
      <c r="G23" s="422">
        <v>12.625</v>
      </c>
      <c r="H23" s="422">
        <v>10.470833333333333</v>
      </c>
      <c r="I23" s="421">
        <v>11.341666666666667</v>
      </c>
      <c r="J23" s="420">
        <v>16</v>
      </c>
      <c r="K23" s="426">
        <f t="shared" si="0"/>
        <v>12.609375</v>
      </c>
      <c r="L23" s="70"/>
      <c r="M23" s="71"/>
      <c r="N23" s="71"/>
      <c r="O23" s="463">
        <f t="shared" si="1"/>
        <v>12.609375</v>
      </c>
      <c r="Q23" s="435" t="s">
        <v>210</v>
      </c>
      <c r="R23" s="568" t="s">
        <v>557</v>
      </c>
    </row>
    <row r="24" spans="2:18" ht="15" customHeight="1">
      <c r="B24" s="758"/>
      <c r="C24" s="272">
        <f t="shared" si="2"/>
        <v>16</v>
      </c>
      <c r="D24" s="560" t="s">
        <v>467</v>
      </c>
      <c r="E24" s="560" t="s">
        <v>468</v>
      </c>
      <c r="F24" s="427"/>
      <c r="G24" s="423">
        <v>11.1</v>
      </c>
      <c r="H24" s="423">
        <v>11.004166666666666</v>
      </c>
      <c r="I24" s="421">
        <v>12.3</v>
      </c>
      <c r="J24" s="420">
        <v>16</v>
      </c>
      <c r="K24" s="426">
        <f t="shared" si="0"/>
        <v>12.601041666666667</v>
      </c>
      <c r="L24" s="70"/>
      <c r="M24" s="71"/>
      <c r="N24" s="71"/>
      <c r="O24" s="463">
        <f t="shared" si="1"/>
        <v>12.601041666666667</v>
      </c>
      <c r="Q24" s="435" t="s">
        <v>210</v>
      </c>
      <c r="R24" s="568" t="s">
        <v>558</v>
      </c>
    </row>
    <row r="25" spans="2:31" s="49" customFormat="1" ht="15" customHeight="1">
      <c r="B25" s="758"/>
      <c r="C25" s="272">
        <f t="shared" si="2"/>
        <v>17</v>
      </c>
      <c r="D25" s="560" t="s">
        <v>463</v>
      </c>
      <c r="E25" s="560" t="s">
        <v>464</v>
      </c>
      <c r="F25" s="427"/>
      <c r="G25" s="423">
        <v>13.029166666666667</v>
      </c>
      <c r="H25" s="423">
        <v>10.695833333333333</v>
      </c>
      <c r="I25" s="421">
        <v>10</v>
      </c>
      <c r="J25" s="420"/>
      <c r="K25" s="426">
        <f t="shared" si="0"/>
        <v>8.43125</v>
      </c>
      <c r="L25" s="429"/>
      <c r="M25" s="429"/>
      <c r="N25" s="429"/>
      <c r="O25" s="463">
        <f t="shared" si="1"/>
        <v>8.43125</v>
      </c>
      <c r="Q25" s="435" t="s">
        <v>210</v>
      </c>
      <c r="R25" s="568" t="s">
        <v>559</v>
      </c>
      <c r="AE25" s="460">
        <f>MAX(AE9:AE24)</f>
        <v>0</v>
      </c>
    </row>
    <row r="26" spans="2:18" ht="15" customHeight="1">
      <c r="B26" s="758"/>
      <c r="C26" s="272">
        <f t="shared" si="2"/>
        <v>18</v>
      </c>
      <c r="D26" s="560" t="s">
        <v>469</v>
      </c>
      <c r="E26" s="560" t="s">
        <v>470</v>
      </c>
      <c r="F26" s="429"/>
      <c r="G26" s="420">
        <v>10.9875</v>
      </c>
      <c r="H26" s="420">
        <v>11.041666666666666</v>
      </c>
      <c r="I26" s="421">
        <v>11.491666666666667</v>
      </c>
      <c r="J26" s="420">
        <v>16</v>
      </c>
      <c r="K26" s="426">
        <f t="shared" si="0"/>
        <v>12.380208333333332</v>
      </c>
      <c r="L26" s="70"/>
      <c r="M26" s="71"/>
      <c r="N26" s="71"/>
      <c r="O26" s="463">
        <f t="shared" si="1"/>
        <v>12.380208333333332</v>
      </c>
      <c r="Q26" s="435" t="s">
        <v>210</v>
      </c>
      <c r="R26" s="568" t="s">
        <v>560</v>
      </c>
    </row>
    <row r="27" spans="2:18" ht="15" customHeight="1">
      <c r="B27" s="758"/>
      <c r="C27" s="272">
        <f t="shared" si="2"/>
        <v>19</v>
      </c>
      <c r="D27" s="563" t="s">
        <v>482</v>
      </c>
      <c r="E27" s="563" t="s">
        <v>483</v>
      </c>
      <c r="F27" s="429"/>
      <c r="G27" s="420">
        <v>10.316666666666666</v>
      </c>
      <c r="H27" s="420">
        <v>12.3</v>
      </c>
      <c r="I27" s="420">
        <v>11.091666666666667</v>
      </c>
      <c r="J27" s="420">
        <v>16</v>
      </c>
      <c r="K27" s="426">
        <f t="shared" si="0"/>
        <v>12.427083333333332</v>
      </c>
      <c r="L27" s="70"/>
      <c r="M27" s="71"/>
      <c r="N27" s="71">
        <v>1</v>
      </c>
      <c r="O27" s="463">
        <f t="shared" si="1"/>
        <v>12.302812499999998</v>
      </c>
      <c r="Q27" s="435" t="s">
        <v>210</v>
      </c>
      <c r="R27" s="569" t="s">
        <v>561</v>
      </c>
    </row>
    <row r="28" spans="1:18" ht="15" customHeight="1">
      <c r="A28" s="167" t="s">
        <v>196</v>
      </c>
      <c r="B28" s="757">
        <v>0.1</v>
      </c>
      <c r="C28" s="272">
        <f t="shared" si="2"/>
        <v>20</v>
      </c>
      <c r="D28" s="581" t="s">
        <v>461</v>
      </c>
      <c r="E28" s="560" t="s">
        <v>462</v>
      </c>
      <c r="F28" s="427"/>
      <c r="G28" s="422">
        <v>10.55</v>
      </c>
      <c r="H28" s="422">
        <v>10.5375</v>
      </c>
      <c r="I28" s="421">
        <v>10.875</v>
      </c>
      <c r="J28" s="420">
        <v>15</v>
      </c>
      <c r="K28" s="426">
        <f t="shared" si="0"/>
        <v>11.740625000000001</v>
      </c>
      <c r="L28" s="70"/>
      <c r="M28" s="71"/>
      <c r="N28" s="71"/>
      <c r="O28" s="463">
        <f t="shared" si="1"/>
        <v>11.740625000000001</v>
      </c>
      <c r="Q28" s="435" t="s">
        <v>211</v>
      </c>
      <c r="R28" s="569" t="s">
        <v>562</v>
      </c>
    </row>
    <row r="29" spans="2:18" ht="15" customHeight="1">
      <c r="B29" s="757"/>
      <c r="C29" s="272">
        <f t="shared" si="2"/>
        <v>21</v>
      </c>
      <c r="D29" s="563" t="s">
        <v>487</v>
      </c>
      <c r="E29" s="563" t="s">
        <v>488</v>
      </c>
      <c r="F29" s="429"/>
      <c r="G29" s="420">
        <v>10.004166666666666</v>
      </c>
      <c r="H29" s="420">
        <v>11.008333333333333</v>
      </c>
      <c r="I29" s="420">
        <v>10.308333333333334</v>
      </c>
      <c r="J29" s="420">
        <v>16</v>
      </c>
      <c r="K29" s="426">
        <f t="shared" si="0"/>
        <v>11.830208333333331</v>
      </c>
      <c r="L29" s="70"/>
      <c r="M29" s="71"/>
      <c r="N29" s="71">
        <v>1</v>
      </c>
      <c r="O29" s="463">
        <f t="shared" si="1"/>
        <v>11.711906249999998</v>
      </c>
      <c r="Q29" s="435" t="s">
        <v>211</v>
      </c>
      <c r="R29" s="569" t="s">
        <v>569</v>
      </c>
    </row>
    <row r="30" spans="2:18" ht="13.5" customHeight="1" thickBot="1">
      <c r="B30" s="760"/>
      <c r="C30" s="294">
        <v>22</v>
      </c>
      <c r="D30" s="582" t="s">
        <v>473</v>
      </c>
      <c r="E30" s="571" t="s">
        <v>474</v>
      </c>
      <c r="F30" s="572"/>
      <c r="G30" s="573">
        <v>11.183333333333334</v>
      </c>
      <c r="H30" s="573">
        <v>9.995833333333334</v>
      </c>
      <c r="I30" s="574">
        <v>10.3</v>
      </c>
      <c r="J30" s="573">
        <v>15</v>
      </c>
      <c r="K30" s="575">
        <f t="shared" si="0"/>
        <v>11.619791666666668</v>
      </c>
      <c r="L30" s="576"/>
      <c r="M30" s="577"/>
      <c r="N30" s="577">
        <v>1</v>
      </c>
      <c r="O30" s="578">
        <f t="shared" si="1"/>
        <v>11.50359375</v>
      </c>
      <c r="Q30" s="435" t="s">
        <v>211</v>
      </c>
      <c r="R30" s="569" t="s">
        <v>570</v>
      </c>
    </row>
    <row r="31" spans="4:15" ht="18">
      <c r="D31" s="564">
        <f ca="1">TODAY()</f>
        <v>42921</v>
      </c>
      <c r="O31" s="430" t="s">
        <v>30</v>
      </c>
    </row>
    <row r="33" ht="13.5" customHeight="1"/>
    <row r="35" spans="2:15" ht="14.25" customHeight="1">
      <c r="B35" s="429"/>
      <c r="C35" s="272">
        <f>C28+1</f>
        <v>21</v>
      </c>
      <c r="D35" s="560" t="s">
        <v>183</v>
      </c>
      <c r="E35" s="560" t="s">
        <v>458</v>
      </c>
      <c r="F35" s="427"/>
      <c r="G35" s="422">
        <v>14.795833333333333</v>
      </c>
      <c r="H35" s="422">
        <v>13.620833333333334</v>
      </c>
      <c r="I35" s="421">
        <v>13.408333333333333</v>
      </c>
      <c r="J35" s="420">
        <v>0</v>
      </c>
      <c r="K35" s="426">
        <f>(J35+I35+H35+G35)/4</f>
        <v>10.45625</v>
      </c>
      <c r="L35" s="70"/>
      <c r="M35" s="71"/>
      <c r="N35" s="71"/>
      <c r="O35" s="463">
        <f>K35*(1-0.04*((L35+M35)/2+(N35/4)))</f>
        <v>10.45625</v>
      </c>
    </row>
    <row r="36" spans="2:15" ht="14.25" customHeight="1">
      <c r="B36" s="429"/>
      <c r="C36" s="272">
        <f>C35+1</f>
        <v>22</v>
      </c>
      <c r="D36" s="560" t="s">
        <v>463</v>
      </c>
      <c r="E36" s="560" t="s">
        <v>464</v>
      </c>
      <c r="F36" s="427"/>
      <c r="G36" s="423">
        <v>13.029166666666667</v>
      </c>
      <c r="H36" s="423">
        <v>10.695833333333333</v>
      </c>
      <c r="I36" s="421">
        <v>10</v>
      </c>
      <c r="J36" s="420">
        <v>0</v>
      </c>
      <c r="K36" s="426">
        <f>(J36+I36+H36+G36)/4</f>
        <v>8.43125</v>
      </c>
      <c r="L36" s="70"/>
      <c r="M36" s="71"/>
      <c r="N36" s="71"/>
      <c r="O36" s="463">
        <f>K36*(1-0.04*((L36+M36)/2+(N36/4)))</f>
        <v>8.43125</v>
      </c>
    </row>
    <row r="37" spans="2:15" ht="14.25" customHeight="1">
      <c r="B37" s="429"/>
      <c r="C37" s="272">
        <f>C36+1</f>
        <v>23</v>
      </c>
      <c r="D37" s="560" t="s">
        <v>459</v>
      </c>
      <c r="E37" s="560" t="s">
        <v>460</v>
      </c>
      <c r="F37" s="429"/>
      <c r="G37" s="420">
        <v>10.25</v>
      </c>
      <c r="H37" s="420">
        <v>12.108333333333333</v>
      </c>
      <c r="I37" s="421">
        <v>0</v>
      </c>
      <c r="J37" s="420">
        <v>0</v>
      </c>
      <c r="K37" s="426">
        <f>(J37+I37+H37+G37)/4</f>
        <v>5.589583333333334</v>
      </c>
      <c r="L37" s="70"/>
      <c r="M37" s="71"/>
      <c r="N37" s="71"/>
      <c r="O37" s="463">
        <f>K37*(1-0.04*((L37+M37)/2+(N37/4)))</f>
        <v>5.589583333333334</v>
      </c>
    </row>
    <row r="52" ht="15.75">
      <c r="O52" s="436"/>
    </row>
  </sheetData>
  <sheetProtection/>
  <mergeCells count="5">
    <mergeCell ref="B9:B11"/>
    <mergeCell ref="B23:B27"/>
    <mergeCell ref="B17:B22"/>
    <mergeCell ref="B12:B16"/>
    <mergeCell ref="B28:B30"/>
  </mergeCells>
  <printOptions/>
  <pageMargins left="0" right="0.3937007874015748" top="0.5905511811023623" bottom="0.5905511811023623"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8" tint="-0.4999699890613556"/>
  </sheetPr>
  <dimension ref="A1:S135"/>
  <sheetViews>
    <sheetView rightToLeft="1" view="pageBreakPreview" zoomScaleSheetLayoutView="100" workbookViewId="0" topLeftCell="A40">
      <selection activeCell="A1" sqref="A1:G46"/>
    </sheetView>
  </sheetViews>
  <sheetFormatPr defaultColWidth="11.421875" defaultRowHeight="12.75"/>
  <cols>
    <col min="1" max="1" width="13.57421875" style="0" customWidth="1"/>
    <col min="2" max="2" width="14.28125" style="0" customWidth="1"/>
    <col min="3" max="3" width="17.140625" style="0" customWidth="1"/>
    <col min="4" max="4" width="9.57421875" style="0" customWidth="1"/>
    <col min="5" max="5" width="12.421875" style="0" customWidth="1"/>
    <col min="6" max="6" width="6.57421875" style="0" customWidth="1"/>
    <col min="7" max="7" width="15.140625" style="0" customWidth="1"/>
  </cols>
  <sheetData>
    <row r="1" spans="1:7" ht="18">
      <c r="A1" s="36" t="s">
        <v>56</v>
      </c>
      <c r="B1" s="37"/>
      <c r="C1" s="37"/>
      <c r="D1" s="37"/>
      <c r="E1" s="37"/>
      <c r="F1" s="37"/>
      <c r="G1" s="37"/>
    </row>
    <row r="2" spans="1:10" ht="18">
      <c r="A2" s="11" t="s">
        <v>50</v>
      </c>
      <c r="B2" s="37"/>
      <c r="C2" s="37"/>
      <c r="D2" s="37"/>
      <c r="E2" s="37"/>
      <c r="F2" s="37"/>
      <c r="G2" s="37"/>
      <c r="J2" s="11"/>
    </row>
    <row r="3" spans="1:10" ht="18">
      <c r="A3" s="11"/>
      <c r="B3" s="37"/>
      <c r="C3" s="37"/>
      <c r="D3" s="37"/>
      <c r="E3" s="37"/>
      <c r="F3" s="37"/>
      <c r="G3" s="37"/>
      <c r="J3" s="11"/>
    </row>
    <row r="4" spans="1:10" ht="18">
      <c r="A4" s="11"/>
      <c r="B4" s="37"/>
      <c r="C4" s="37"/>
      <c r="D4" s="37"/>
      <c r="E4" s="37"/>
      <c r="F4" s="37"/>
      <c r="G4" s="37"/>
      <c r="J4" s="11"/>
    </row>
    <row r="5" spans="3:9" ht="18">
      <c r="C5" s="36" t="s">
        <v>57</v>
      </c>
      <c r="D5" s="36" t="s">
        <v>171</v>
      </c>
      <c r="G5" s="13"/>
      <c r="H5" s="13"/>
      <c r="I5" s="13"/>
    </row>
    <row r="6" spans="3:9" ht="18">
      <c r="C6" s="36" t="s">
        <v>58</v>
      </c>
      <c r="D6" s="36" t="s">
        <v>59</v>
      </c>
      <c r="G6" s="13"/>
      <c r="H6" s="13"/>
      <c r="I6" s="13"/>
    </row>
    <row r="7" spans="3:19" ht="18">
      <c r="C7" s="36" t="s">
        <v>60</v>
      </c>
      <c r="D7" s="36" t="s">
        <v>61</v>
      </c>
      <c r="G7" s="13"/>
      <c r="H7" s="13"/>
      <c r="I7" s="13"/>
      <c r="S7" s="38" t="str">
        <f>IF(P14+P22&lt;60,",","انسخ")</f>
        <v>,</v>
      </c>
    </row>
    <row r="9" spans="2:5" ht="13.5" customHeight="1">
      <c r="B9" s="24"/>
      <c r="C9" s="24"/>
      <c r="D9" s="24"/>
      <c r="E9" s="24"/>
    </row>
    <row r="10" ht="33.75">
      <c r="C10" s="25" t="s">
        <v>137</v>
      </c>
    </row>
    <row r="11" spans="2:5" ht="12.75">
      <c r="B11" s="24"/>
      <c r="C11" s="24"/>
      <c r="D11" s="24"/>
      <c r="E11" s="24"/>
    </row>
    <row r="15" spans="1:2" s="10" customFormat="1" ht="18">
      <c r="A15" s="10" t="s">
        <v>138</v>
      </c>
      <c r="B15" s="26" t="str">
        <f>LOOKUP("r",'دورة 1 دورة2'!A:A,'دورة 1 دورة2'!E:E)</f>
        <v>11/6038443</v>
      </c>
    </row>
    <row r="16" s="10" customFormat="1" ht="18">
      <c r="D16" s="27"/>
    </row>
    <row r="17" s="10" customFormat="1" ht="18">
      <c r="B17" s="10" t="s">
        <v>139</v>
      </c>
    </row>
    <row r="18" s="10" customFormat="1" ht="18"/>
    <row r="19" spans="1:3" s="10" customFormat="1" ht="18">
      <c r="A19" s="10" t="s">
        <v>140</v>
      </c>
      <c r="B19" s="28" t="str">
        <f>LOOKUP("r",'دورة 1 دورة2'!A:A,'دورة 1 دورة2'!C:C)</f>
        <v>شنش</v>
      </c>
      <c r="C19" s="28" t="str">
        <f>LOOKUP("r",'دورة 1 دورة2'!A:A,'دورة 1 دورة2'!D:D)</f>
        <v>بلال</v>
      </c>
    </row>
    <row r="20" spans="1:7" s="10" customFormat="1" ht="18">
      <c r="A20" s="10" t="s">
        <v>141</v>
      </c>
      <c r="C20" s="29">
        <f>LOOKUP("r",'دورة 1 دورة2'!A:A,'دورة 1 دورة2'!F:F)</f>
        <v>34006</v>
      </c>
      <c r="D20" s="30" t="s">
        <v>142</v>
      </c>
      <c r="E20" s="11" t="str">
        <f>LOOKUP("r",'دورة 1 دورة2'!A:A,'دورة 1 دورة2'!G:G)</f>
        <v>سوق أهراس</v>
      </c>
      <c r="F20" s="30" t="s">
        <v>66</v>
      </c>
      <c r="G20" s="11" t="str">
        <f>LOOKUP("r",'دورة 1 دورة2'!A:A,'دورة 1 دورة2'!H:H)</f>
        <v>سوق أهراس </v>
      </c>
    </row>
    <row r="21" s="10" customFormat="1" ht="18"/>
    <row r="22" s="10" customFormat="1" ht="18"/>
    <row r="23" spans="1:4" s="10" customFormat="1" ht="21.75" customHeight="1">
      <c r="A23" s="10" t="s">
        <v>143</v>
      </c>
      <c r="C23" s="31" t="str">
        <f>LOOKUP("r",ترتيب!A:A,ترتيب!R:R)</f>
        <v>العشرون (20)</v>
      </c>
      <c r="D23" s="11"/>
    </row>
    <row r="24" spans="1:4" s="10" customFormat="1" ht="21.75" customHeight="1">
      <c r="A24" s="10" t="s">
        <v>144</v>
      </c>
      <c r="C24" s="32">
        <v>22</v>
      </c>
      <c r="D24" s="10" t="s">
        <v>145</v>
      </c>
    </row>
    <row r="25" spans="1:4" s="10" customFormat="1" ht="21.75" customHeight="1">
      <c r="A25" s="10" t="s">
        <v>146</v>
      </c>
      <c r="B25" s="11" t="s">
        <v>182</v>
      </c>
      <c r="C25" s="33"/>
      <c r="D25" s="11" t="s">
        <v>147</v>
      </c>
    </row>
    <row r="26" spans="1:6" s="10" customFormat="1" ht="21.75" customHeight="1">
      <c r="A26" s="10" t="s">
        <v>148</v>
      </c>
      <c r="B26" s="34">
        <f>LOOKUP("r",ترتيب!A:A,ترتيب!O:O)</f>
        <v>11.740625000000001</v>
      </c>
      <c r="D26" s="11" t="s">
        <v>172</v>
      </c>
      <c r="F26" s="40" t="str">
        <f>LOOKUP("r",ترتيب!A:A,ترتيب!Q:Q)</f>
        <v>E</v>
      </c>
    </row>
    <row r="27" spans="1:4" s="10" customFormat="1" ht="21.75" customHeight="1">
      <c r="A27" s="10" t="s">
        <v>149</v>
      </c>
      <c r="C27" s="11"/>
      <c r="D27" s="34">
        <f>LOOKUP("r",ترتيب!A:A,ترتيب!K:K)</f>
        <v>11.740625000000001</v>
      </c>
    </row>
    <row r="28" s="10" customFormat="1" ht="18"/>
    <row r="29" ht="18">
      <c r="B29" s="11" t="s">
        <v>448</v>
      </c>
    </row>
    <row r="34" spans="1:2" ht="15.75">
      <c r="A34" s="23" t="s">
        <v>563</v>
      </c>
      <c r="B34" s="570">
        <f ca="1">TODAY()</f>
        <v>42921</v>
      </c>
    </row>
    <row r="37" ht="18">
      <c r="E37" s="11" t="s">
        <v>30</v>
      </c>
    </row>
    <row r="44" spans="1:4" ht="15.75">
      <c r="A44" s="35" t="s">
        <v>150</v>
      </c>
      <c r="B44" s="33"/>
      <c r="C44" s="33"/>
      <c r="D44" s="33"/>
    </row>
    <row r="45" spans="1:4" ht="15">
      <c r="A45" s="33" t="s">
        <v>151</v>
      </c>
      <c r="B45" s="33"/>
      <c r="C45" s="33"/>
      <c r="D45" s="33"/>
    </row>
    <row r="47" spans="1:7" ht="18">
      <c r="A47" s="36" t="s">
        <v>56</v>
      </c>
      <c r="B47" s="37"/>
      <c r="C47" s="37"/>
      <c r="D47" s="37"/>
      <c r="E47" s="37"/>
      <c r="F47" s="37"/>
      <c r="G47" s="37"/>
    </row>
    <row r="48" spans="1:10" ht="18">
      <c r="A48" s="11" t="s">
        <v>50</v>
      </c>
      <c r="B48" s="37"/>
      <c r="C48" s="37"/>
      <c r="D48" s="37"/>
      <c r="E48" s="37"/>
      <c r="F48" s="37"/>
      <c r="G48" s="37"/>
      <c r="J48" s="11"/>
    </row>
    <row r="49" spans="1:10" ht="18">
      <c r="A49" s="11"/>
      <c r="B49" s="37"/>
      <c r="C49" s="37"/>
      <c r="D49" s="37"/>
      <c r="E49" s="37"/>
      <c r="F49" s="37"/>
      <c r="G49" s="37"/>
      <c r="J49" s="11"/>
    </row>
    <row r="50" spans="1:10" ht="18">
      <c r="A50" s="11"/>
      <c r="B50" s="37"/>
      <c r="C50" s="37"/>
      <c r="D50" s="37"/>
      <c r="E50" s="37"/>
      <c r="F50" s="37"/>
      <c r="G50" s="37"/>
      <c r="J50" s="11"/>
    </row>
    <row r="51" spans="3:9" ht="15">
      <c r="C51" s="13" t="s">
        <v>57</v>
      </c>
      <c r="D51" s="13" t="s">
        <v>171</v>
      </c>
      <c r="G51" s="13"/>
      <c r="H51" s="13"/>
      <c r="I51" s="13"/>
    </row>
    <row r="52" spans="3:9" ht="15">
      <c r="C52" s="13" t="s">
        <v>58</v>
      </c>
      <c r="D52" s="13" t="s">
        <v>59</v>
      </c>
      <c r="G52" s="13"/>
      <c r="H52" s="13"/>
      <c r="I52" s="13"/>
    </row>
    <row r="53" spans="3:19" ht="18">
      <c r="C53" s="13" t="s">
        <v>60</v>
      </c>
      <c r="D53" s="13" t="s">
        <v>61</v>
      </c>
      <c r="G53" s="13"/>
      <c r="H53" s="13"/>
      <c r="I53" s="13"/>
      <c r="S53" s="38" t="e">
        <f>IF(P60+#REF!&lt;60,",","انسخ")</f>
        <v>#REF!</v>
      </c>
    </row>
    <row r="55" spans="2:5" ht="13.5" customHeight="1">
      <c r="B55" s="24"/>
      <c r="C55" s="24"/>
      <c r="D55" s="24"/>
      <c r="E55" s="24"/>
    </row>
    <row r="56" spans="3:9" ht="33.75">
      <c r="C56" s="25" t="s">
        <v>173</v>
      </c>
      <c r="I56" s="41" t="s">
        <v>174</v>
      </c>
    </row>
    <row r="57" spans="2:5" ht="12.75">
      <c r="B57" s="24"/>
      <c r="C57" s="24"/>
      <c r="D57" s="24"/>
      <c r="E57" s="24"/>
    </row>
    <row r="61" spans="1:2" s="10" customFormat="1" ht="18">
      <c r="A61" s="10" t="s">
        <v>138</v>
      </c>
      <c r="B61" s="26" t="str">
        <f>LOOKUP("r",'دورة 1 دورة2'!A:A,'دورة 1 دورة2'!E:E)</f>
        <v>11/6038443</v>
      </c>
    </row>
    <row r="62" s="10" customFormat="1" ht="18">
      <c r="D62" s="27"/>
    </row>
    <row r="63" spans="2:4" s="10" customFormat="1" ht="18">
      <c r="B63" s="10" t="s">
        <v>378</v>
      </c>
      <c r="D63" s="27"/>
    </row>
    <row r="64" s="10" customFormat="1" ht="18">
      <c r="B64" s="10" t="s">
        <v>175</v>
      </c>
    </row>
    <row r="65" s="10" customFormat="1" ht="18"/>
    <row r="66" spans="1:3" s="10" customFormat="1" ht="18">
      <c r="A66" s="10" t="s">
        <v>140</v>
      </c>
      <c r="B66" s="28" t="str">
        <f>LOOKUP("r",'دورة 1 دورة2'!A:A,'دورة 1 دورة2'!C:C)</f>
        <v>شنش</v>
      </c>
      <c r="C66" s="28" t="str">
        <f>LOOKUP("r",'دورة 1 دورة2'!A:A,'دورة 1 دورة2'!D:D)</f>
        <v>بلال</v>
      </c>
    </row>
    <row r="67" spans="1:7" s="10" customFormat="1" ht="18">
      <c r="A67" s="10" t="s">
        <v>141</v>
      </c>
      <c r="C67" s="29">
        <f>LOOKUP("r",'دورة 1 دورة2'!A:A,'دورة 1 دورة2'!F:F)</f>
        <v>34006</v>
      </c>
      <c r="D67" s="30" t="s">
        <v>142</v>
      </c>
      <c r="E67" s="11" t="str">
        <f>LOOKUP("r",'دورة 1 دورة2'!A:A,'دورة 1 دورة2'!G:G)</f>
        <v>سوق أهراس</v>
      </c>
      <c r="F67" s="30" t="s">
        <v>66</v>
      </c>
      <c r="G67" s="11" t="str">
        <f>LOOKUP("r",'دورة 1 دورة2'!A:A,'دورة 1 دورة2'!H:H)</f>
        <v>سوق أهراس </v>
      </c>
    </row>
    <row r="68" s="10" customFormat="1" ht="18"/>
    <row r="69" spans="1:4" s="10" customFormat="1" ht="25.5" customHeight="1">
      <c r="A69" s="10" t="s">
        <v>176</v>
      </c>
      <c r="C69" s="42" t="s">
        <v>177</v>
      </c>
      <c r="D69" s="11"/>
    </row>
    <row r="70" spans="1:4" s="10" customFormat="1" ht="21.75" customHeight="1">
      <c r="A70" s="10" t="s">
        <v>178</v>
      </c>
      <c r="C70" s="43"/>
      <c r="D70" s="11"/>
    </row>
    <row r="71" spans="1:4" s="10" customFormat="1" ht="21.75" customHeight="1">
      <c r="A71" s="10" t="s">
        <v>179</v>
      </c>
      <c r="C71" s="43"/>
      <c r="D71" s="11"/>
    </row>
    <row r="72" spans="1:4" s="10" customFormat="1" ht="21.75" customHeight="1">
      <c r="A72" s="10" t="s">
        <v>146</v>
      </c>
      <c r="B72" s="11" t="s">
        <v>182</v>
      </c>
      <c r="C72" s="33"/>
      <c r="D72" s="11"/>
    </row>
    <row r="73" spans="1:4" s="10" customFormat="1" ht="21.75" customHeight="1">
      <c r="A73" s="10" t="s">
        <v>180</v>
      </c>
      <c r="B73" s="11"/>
      <c r="C73" s="33"/>
      <c r="D73" s="11"/>
    </row>
    <row r="75" ht="15.75">
      <c r="B75" s="23" t="s">
        <v>377</v>
      </c>
    </row>
    <row r="78" spans="1:2" ht="15.75">
      <c r="A78" s="23" t="s">
        <v>376</v>
      </c>
      <c r="B78" s="39">
        <f ca="1">TODAY()</f>
        <v>42921</v>
      </c>
    </row>
    <row r="81" spans="1:5" ht="18">
      <c r="A81" s="11" t="s">
        <v>30</v>
      </c>
      <c r="E81" s="11" t="s">
        <v>181</v>
      </c>
    </row>
    <row r="91" spans="1:4" ht="15.75">
      <c r="A91" s="35" t="s">
        <v>150</v>
      </c>
      <c r="B91" s="33"/>
      <c r="C91" s="33"/>
      <c r="D91" s="33"/>
    </row>
    <row r="92" spans="1:4" ht="15">
      <c r="A92" s="33" t="s">
        <v>151</v>
      </c>
      <c r="B92" s="33"/>
      <c r="C92" s="33"/>
      <c r="D92" s="33"/>
    </row>
    <row r="93" spans="1:7" ht="18">
      <c r="A93" s="36" t="s">
        <v>56</v>
      </c>
      <c r="B93" s="37"/>
      <c r="C93" s="37"/>
      <c r="D93" s="37"/>
      <c r="E93" s="37"/>
      <c r="F93" s="37"/>
      <c r="G93" s="37"/>
    </row>
    <row r="94" spans="1:7" ht="18">
      <c r="A94" s="11" t="s">
        <v>50</v>
      </c>
      <c r="B94" s="37"/>
      <c r="C94" s="37"/>
      <c r="D94" s="37"/>
      <c r="E94" s="37"/>
      <c r="F94" s="37"/>
      <c r="G94" s="37"/>
    </row>
    <row r="95" spans="1:7" ht="18">
      <c r="A95" s="11"/>
      <c r="B95" s="37"/>
      <c r="C95" s="37"/>
      <c r="D95" s="37"/>
      <c r="E95" s="37"/>
      <c r="F95" s="37"/>
      <c r="G95" s="37"/>
    </row>
    <row r="96" spans="1:7" ht="18">
      <c r="A96" s="11"/>
      <c r="B96" s="37"/>
      <c r="C96" s="37"/>
      <c r="D96" s="37"/>
      <c r="E96" s="37"/>
      <c r="F96" s="37"/>
      <c r="G96" s="37"/>
    </row>
    <row r="97" spans="3:7" ht="15">
      <c r="C97" s="13" t="s">
        <v>57</v>
      </c>
      <c r="D97" s="13" t="s">
        <v>171</v>
      </c>
      <c r="G97" s="13"/>
    </row>
    <row r="98" spans="3:7" ht="15">
      <c r="C98" s="13" t="s">
        <v>58</v>
      </c>
      <c r="D98" s="13" t="s">
        <v>59</v>
      </c>
      <c r="G98" s="13"/>
    </row>
    <row r="99" spans="3:7" ht="15">
      <c r="C99" s="13" t="s">
        <v>60</v>
      </c>
      <c r="D99" s="13" t="s">
        <v>61</v>
      </c>
      <c r="G99" s="13"/>
    </row>
    <row r="101" spans="2:5" ht="12.75">
      <c r="B101" s="24"/>
      <c r="C101" s="24"/>
      <c r="D101" s="24"/>
      <c r="E101" s="24"/>
    </row>
    <row r="102" ht="33.75">
      <c r="C102" s="25" t="s">
        <v>173</v>
      </c>
    </row>
    <row r="103" spans="2:5" ht="12.75">
      <c r="B103" s="24"/>
      <c r="C103" s="24"/>
      <c r="D103" s="24"/>
      <c r="E103" s="24"/>
    </row>
    <row r="107" spans="1:7" ht="18">
      <c r="A107" s="10" t="s">
        <v>138</v>
      </c>
      <c r="B107" s="26"/>
      <c r="C107" s="10"/>
      <c r="D107" s="10"/>
      <c r="E107" s="10"/>
      <c r="F107" s="10"/>
      <c r="G107" s="10"/>
    </row>
    <row r="108" spans="1:7" ht="18">
      <c r="A108" s="10"/>
      <c r="B108" s="10"/>
      <c r="C108" s="10"/>
      <c r="D108" s="27"/>
      <c r="E108" s="10"/>
      <c r="F108" s="10"/>
      <c r="G108" s="10"/>
    </row>
    <row r="109" spans="1:7" ht="18">
      <c r="A109" s="10"/>
      <c r="B109" s="10" t="s">
        <v>192</v>
      </c>
      <c r="C109" s="10"/>
      <c r="D109" s="46"/>
      <c r="E109" s="10"/>
      <c r="F109" s="10"/>
      <c r="G109" s="10"/>
    </row>
    <row r="110" spans="1:7" ht="18">
      <c r="A110" s="10"/>
      <c r="B110" s="10" t="s">
        <v>194</v>
      </c>
      <c r="C110" s="10"/>
      <c r="D110" s="10"/>
      <c r="E110" s="10"/>
      <c r="F110" s="10"/>
      <c r="G110" s="10"/>
    </row>
    <row r="111" spans="1:7" ht="18">
      <c r="A111" s="10"/>
      <c r="B111" s="10"/>
      <c r="C111" s="10"/>
      <c r="D111" s="10"/>
      <c r="E111" s="10"/>
      <c r="F111" s="10"/>
      <c r="G111" s="10"/>
    </row>
    <row r="112" spans="1:7" ht="21.75" customHeight="1">
      <c r="A112" s="10" t="s">
        <v>140</v>
      </c>
      <c r="B112" s="44" t="s">
        <v>191</v>
      </c>
      <c r="C112" s="44" t="s">
        <v>185</v>
      </c>
      <c r="D112" s="10"/>
      <c r="E112" s="10"/>
      <c r="F112" s="10"/>
      <c r="G112" s="10"/>
    </row>
    <row r="113" spans="1:7" ht="27.75" customHeight="1">
      <c r="A113" s="10" t="s">
        <v>141</v>
      </c>
      <c r="B113" s="10"/>
      <c r="C113" s="45" t="s">
        <v>186</v>
      </c>
      <c r="D113" s="30" t="s">
        <v>142</v>
      </c>
      <c r="E113" s="10" t="s">
        <v>187</v>
      </c>
      <c r="F113" s="30" t="s">
        <v>66</v>
      </c>
      <c r="G113" s="10" t="s">
        <v>188</v>
      </c>
    </row>
    <row r="114" spans="1:7" ht="18">
      <c r="A114" s="10"/>
      <c r="B114" s="10"/>
      <c r="C114" s="10"/>
      <c r="D114" s="10"/>
      <c r="E114" s="10"/>
      <c r="F114" s="10"/>
      <c r="G114" s="10"/>
    </row>
    <row r="115" spans="1:7" ht="30">
      <c r="A115" s="10" t="s">
        <v>176</v>
      </c>
      <c r="B115" s="10"/>
      <c r="C115" s="42" t="s">
        <v>195</v>
      </c>
      <c r="D115" s="11"/>
      <c r="E115" s="10"/>
      <c r="F115" s="10"/>
      <c r="G115" s="10"/>
    </row>
    <row r="116" spans="1:7" ht="26.25">
      <c r="A116" s="10" t="s">
        <v>178</v>
      </c>
      <c r="B116" s="10"/>
      <c r="C116" s="43"/>
      <c r="D116" s="11"/>
      <c r="E116" s="10"/>
      <c r="F116" s="10"/>
      <c r="G116" s="10"/>
    </row>
    <row r="117" spans="1:7" ht="26.25">
      <c r="A117" s="10" t="s">
        <v>179</v>
      </c>
      <c r="B117" s="10"/>
      <c r="C117" s="43"/>
      <c r="D117" s="11"/>
      <c r="E117" s="10"/>
      <c r="F117" s="10"/>
      <c r="G117" s="10"/>
    </row>
    <row r="118" spans="1:7" ht="18.75" customHeight="1">
      <c r="A118" s="10" t="s">
        <v>146</v>
      </c>
      <c r="B118" s="44" t="s">
        <v>188</v>
      </c>
      <c r="C118" s="47" t="s">
        <v>193</v>
      </c>
      <c r="D118" s="28"/>
      <c r="E118" s="44"/>
      <c r="F118" s="10"/>
      <c r="G118" s="10"/>
    </row>
    <row r="119" spans="1:7" ht="27.75" customHeight="1">
      <c r="A119" s="10" t="s">
        <v>180</v>
      </c>
      <c r="B119" s="11"/>
      <c r="C119" s="33"/>
      <c r="D119" s="11"/>
      <c r="E119" s="10"/>
      <c r="F119" s="10"/>
      <c r="G119" s="10"/>
    </row>
    <row r="121" ht="15.75">
      <c r="B121" s="23" t="s">
        <v>189</v>
      </c>
    </row>
    <row r="124" spans="1:2" ht="15.75">
      <c r="A124" s="23" t="s">
        <v>190</v>
      </c>
      <c r="B124" s="9"/>
    </row>
    <row r="127" ht="18">
      <c r="E127" s="11" t="s">
        <v>30</v>
      </c>
    </row>
    <row r="134" spans="1:4" ht="15.75">
      <c r="A134" s="35" t="s">
        <v>150</v>
      </c>
      <c r="B134" s="33"/>
      <c r="C134" s="33"/>
      <c r="D134" s="33"/>
    </row>
    <row r="135" spans="1:4" ht="15">
      <c r="A135" s="33" t="s">
        <v>151</v>
      </c>
      <c r="B135" s="33"/>
      <c r="C135" s="33"/>
      <c r="D135" s="33"/>
    </row>
  </sheetData>
  <sheetProtection/>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7"/>
  <sheetViews>
    <sheetView rightToLeft="1" view="pageBreakPreview" zoomScale="93" zoomScaleSheetLayoutView="93" workbookViewId="0" topLeftCell="A19">
      <selection activeCell="B9" sqref="B9:D30"/>
    </sheetView>
  </sheetViews>
  <sheetFormatPr defaultColWidth="11.421875" defaultRowHeight="12.75"/>
  <cols>
    <col min="1" max="1" width="3.8515625" style="175" customWidth="1"/>
    <col min="2" max="2" width="11.421875" style="175" customWidth="1"/>
    <col min="3" max="3" width="12.8515625" style="175" customWidth="1"/>
    <col min="4" max="4" width="5.7109375" style="175" customWidth="1"/>
    <col min="5" max="9" width="11.421875" style="175" customWidth="1"/>
    <col min="10" max="10" width="17.00390625" style="175" customWidth="1"/>
    <col min="11" max="11" width="17.421875" style="175" customWidth="1"/>
    <col min="12" max="16384" width="11.421875" style="175" customWidth="1"/>
  </cols>
  <sheetData>
    <row r="1" ht="20.25">
      <c r="F1" s="110" t="s">
        <v>50</v>
      </c>
    </row>
    <row r="2" spans="1:10" ht="17.25" customHeight="1">
      <c r="A2" s="108" t="s">
        <v>20</v>
      </c>
      <c r="B2" s="108"/>
      <c r="J2" s="224" t="s">
        <v>91</v>
      </c>
    </row>
    <row r="3" spans="1:10" ht="17.25" customHeight="1">
      <c r="A3" s="108" t="s">
        <v>21</v>
      </c>
      <c r="B3" s="108"/>
      <c r="J3" s="108" t="s">
        <v>534</v>
      </c>
    </row>
    <row r="4" spans="1:11" ht="17.25" customHeight="1">
      <c r="A4" s="108" t="s">
        <v>3</v>
      </c>
      <c r="B4" s="108"/>
      <c r="J4" s="108" t="s">
        <v>29</v>
      </c>
      <c r="K4" s="424">
        <v>42887</v>
      </c>
    </row>
    <row r="5" ht="17.25" customHeight="1">
      <c r="F5" s="110" t="s">
        <v>51</v>
      </c>
    </row>
    <row r="6" ht="17.25" customHeight="1">
      <c r="F6" s="110" t="s">
        <v>124</v>
      </c>
    </row>
    <row r="7" ht="17.25" customHeight="1">
      <c r="F7" s="425" t="s">
        <v>52</v>
      </c>
    </row>
    <row r="8" spans="1:11" ht="24" customHeight="1">
      <c r="A8" s="60" t="s">
        <v>8</v>
      </c>
      <c r="B8" s="418" t="s">
        <v>9</v>
      </c>
      <c r="C8" s="418" t="s">
        <v>10</v>
      </c>
      <c r="D8" s="60" t="s">
        <v>93</v>
      </c>
      <c r="E8" s="70" t="s">
        <v>42</v>
      </c>
      <c r="F8" s="70" t="s">
        <v>43</v>
      </c>
      <c r="G8" s="70" t="s">
        <v>44</v>
      </c>
      <c r="H8" s="70" t="s">
        <v>45</v>
      </c>
      <c r="I8" s="70" t="s">
        <v>24</v>
      </c>
      <c r="J8" s="419" t="s">
        <v>53</v>
      </c>
      <c r="K8" s="419" t="s">
        <v>54</v>
      </c>
    </row>
    <row r="9" spans="1:11" ht="17.25" customHeight="1">
      <c r="A9" s="58">
        <v>1</v>
      </c>
      <c r="B9" s="559" t="s">
        <v>449</v>
      </c>
      <c r="C9" s="560" t="s">
        <v>450</v>
      </c>
      <c r="D9" s="88"/>
      <c r="E9" s="422">
        <v>11.245833333333334</v>
      </c>
      <c r="F9" s="422">
        <v>11.1</v>
      </c>
      <c r="G9" s="421">
        <v>12.125</v>
      </c>
      <c r="H9" s="420">
        <v>16</v>
      </c>
      <c r="I9" s="426">
        <f>(H9+G9+F9+E9)/4</f>
        <v>12.617708333333333</v>
      </c>
      <c r="J9" s="70">
        <v>120</v>
      </c>
      <c r="K9" s="70" t="s">
        <v>55</v>
      </c>
    </row>
    <row r="10" spans="1:11" ht="17.25" customHeight="1">
      <c r="A10" s="58">
        <f>A9+1</f>
        <v>2</v>
      </c>
      <c r="B10" s="560" t="s">
        <v>451</v>
      </c>
      <c r="C10" s="560" t="s">
        <v>452</v>
      </c>
      <c r="D10" s="427"/>
      <c r="E10" s="422">
        <v>15.879166666666666</v>
      </c>
      <c r="F10" s="422">
        <v>14.3625</v>
      </c>
      <c r="G10" s="421">
        <v>12.791666666666666</v>
      </c>
      <c r="H10" s="420">
        <v>16</v>
      </c>
      <c r="I10" s="426">
        <f aca="true" t="shared" si="0" ref="I10:I30">(H10+G10+F10+E10)/4</f>
        <v>14.758333333333333</v>
      </c>
      <c r="J10" s="70">
        <v>120</v>
      </c>
      <c r="K10" s="70" t="s">
        <v>55</v>
      </c>
    </row>
    <row r="11" spans="1:11" ht="17.25" customHeight="1">
      <c r="A11" s="58">
        <f aca="true" t="shared" si="1" ref="A11:A29">A10+1</f>
        <v>3</v>
      </c>
      <c r="B11" s="560" t="s">
        <v>453</v>
      </c>
      <c r="C11" s="560" t="s">
        <v>454</v>
      </c>
      <c r="D11" s="428"/>
      <c r="E11" s="423">
        <v>12.020833333333334</v>
      </c>
      <c r="F11" s="423">
        <v>12.833333333333334</v>
      </c>
      <c r="G11" s="421">
        <v>11.645833333333334</v>
      </c>
      <c r="H11" s="420">
        <v>16</v>
      </c>
      <c r="I11" s="426">
        <f t="shared" si="0"/>
        <v>13.125000000000002</v>
      </c>
      <c r="J11" s="70">
        <v>120</v>
      </c>
      <c r="K11" s="70" t="s">
        <v>55</v>
      </c>
    </row>
    <row r="12" spans="1:11" ht="17.25" customHeight="1">
      <c r="A12" s="58">
        <f t="shared" si="1"/>
        <v>4</v>
      </c>
      <c r="B12" s="560" t="s">
        <v>455</v>
      </c>
      <c r="C12" s="560" t="s">
        <v>169</v>
      </c>
      <c r="D12" s="427"/>
      <c r="E12" s="422">
        <v>12.625</v>
      </c>
      <c r="F12" s="422">
        <v>10.470833333333333</v>
      </c>
      <c r="G12" s="421">
        <v>11.341666666666667</v>
      </c>
      <c r="H12" s="420">
        <v>16</v>
      </c>
      <c r="I12" s="426">
        <f t="shared" si="0"/>
        <v>12.609375</v>
      </c>
      <c r="J12" s="70">
        <v>120</v>
      </c>
      <c r="K12" s="70" t="s">
        <v>55</v>
      </c>
    </row>
    <row r="13" spans="1:11" ht="17.25" customHeight="1">
      <c r="A13" s="58">
        <f t="shared" si="1"/>
        <v>5</v>
      </c>
      <c r="B13" s="560" t="s">
        <v>456</v>
      </c>
      <c r="C13" s="560" t="s">
        <v>457</v>
      </c>
      <c r="D13" s="427"/>
      <c r="E13" s="422">
        <v>12.016666666666667</v>
      </c>
      <c r="F13" s="422">
        <v>12.704166666666667</v>
      </c>
      <c r="G13" s="421">
        <v>12.416666666666666</v>
      </c>
      <c r="H13" s="420">
        <v>16</v>
      </c>
      <c r="I13" s="426">
        <f t="shared" si="0"/>
        <v>13.284374999999999</v>
      </c>
      <c r="J13" s="70">
        <v>120</v>
      </c>
      <c r="K13" s="70" t="s">
        <v>55</v>
      </c>
    </row>
    <row r="14" spans="1:11" ht="17.25" customHeight="1">
      <c r="A14" s="58">
        <f t="shared" si="1"/>
        <v>6</v>
      </c>
      <c r="B14" s="560" t="s">
        <v>461</v>
      </c>
      <c r="C14" s="560" t="s">
        <v>462</v>
      </c>
      <c r="D14" s="427"/>
      <c r="E14" s="422">
        <v>10.55</v>
      </c>
      <c r="F14" s="422">
        <v>10.5375</v>
      </c>
      <c r="G14" s="421">
        <v>10.875</v>
      </c>
      <c r="H14" s="420">
        <v>15</v>
      </c>
      <c r="I14" s="426">
        <f t="shared" si="0"/>
        <v>11.740625000000001</v>
      </c>
      <c r="J14" s="70">
        <v>120</v>
      </c>
      <c r="K14" s="70" t="s">
        <v>55</v>
      </c>
    </row>
    <row r="15" spans="1:11" ht="17.25" customHeight="1">
      <c r="A15" s="58">
        <f t="shared" si="1"/>
        <v>7</v>
      </c>
      <c r="B15" s="561" t="s">
        <v>465</v>
      </c>
      <c r="C15" s="561" t="s">
        <v>466</v>
      </c>
      <c r="D15" s="429"/>
      <c r="E15" s="420">
        <v>10.441666666666666</v>
      </c>
      <c r="F15" s="420">
        <v>12.4</v>
      </c>
      <c r="G15" s="421">
        <v>12.866666666666667</v>
      </c>
      <c r="H15" s="420">
        <v>16</v>
      </c>
      <c r="I15" s="426">
        <f t="shared" si="0"/>
        <v>12.927083333333332</v>
      </c>
      <c r="J15" s="70">
        <v>120</v>
      </c>
      <c r="K15" s="70" t="s">
        <v>55</v>
      </c>
    </row>
    <row r="16" spans="1:11" ht="17.25" customHeight="1">
      <c r="A16" s="58">
        <f t="shared" si="1"/>
        <v>8</v>
      </c>
      <c r="B16" s="560" t="s">
        <v>467</v>
      </c>
      <c r="C16" s="560" t="s">
        <v>468</v>
      </c>
      <c r="D16" s="427"/>
      <c r="E16" s="423">
        <v>11.1</v>
      </c>
      <c r="F16" s="423">
        <v>11.004166666666666</v>
      </c>
      <c r="G16" s="421">
        <v>12.3</v>
      </c>
      <c r="H16" s="420">
        <v>16</v>
      </c>
      <c r="I16" s="426">
        <f t="shared" si="0"/>
        <v>12.601041666666667</v>
      </c>
      <c r="J16" s="70">
        <v>120</v>
      </c>
      <c r="K16" s="70" t="s">
        <v>55</v>
      </c>
    </row>
    <row r="17" spans="1:11" ht="17.25" customHeight="1">
      <c r="A17" s="58">
        <f t="shared" si="1"/>
        <v>9</v>
      </c>
      <c r="B17" s="560" t="s">
        <v>469</v>
      </c>
      <c r="C17" s="560" t="s">
        <v>470</v>
      </c>
      <c r="D17" s="429"/>
      <c r="E17" s="420">
        <v>10.9875</v>
      </c>
      <c r="F17" s="420">
        <v>11.041666666666666</v>
      </c>
      <c r="G17" s="421">
        <v>11.491666666666667</v>
      </c>
      <c r="H17" s="420">
        <v>16</v>
      </c>
      <c r="I17" s="426">
        <f t="shared" si="0"/>
        <v>12.380208333333332</v>
      </c>
      <c r="J17" s="70">
        <v>120</v>
      </c>
      <c r="K17" s="70" t="s">
        <v>55</v>
      </c>
    </row>
    <row r="18" spans="1:11" ht="17.25" customHeight="1">
      <c r="A18" s="58">
        <f t="shared" si="1"/>
        <v>10</v>
      </c>
      <c r="B18" s="560" t="s">
        <v>471</v>
      </c>
      <c r="C18" s="560" t="s">
        <v>472</v>
      </c>
      <c r="D18" s="429"/>
      <c r="E18" s="420">
        <v>11.270833333333334</v>
      </c>
      <c r="F18" s="420">
        <v>12.029166666666667</v>
      </c>
      <c r="G18" s="421">
        <v>14.233333333333333</v>
      </c>
      <c r="H18" s="420">
        <v>16</v>
      </c>
      <c r="I18" s="426">
        <f t="shared" si="0"/>
        <v>13.383333333333335</v>
      </c>
      <c r="J18" s="70">
        <v>120</v>
      </c>
      <c r="K18" s="70" t="s">
        <v>55</v>
      </c>
    </row>
    <row r="19" spans="1:11" ht="17.25" customHeight="1">
      <c r="A19" s="58">
        <f t="shared" si="1"/>
        <v>11</v>
      </c>
      <c r="B19" s="562" t="s">
        <v>473</v>
      </c>
      <c r="C19" s="563" t="s">
        <v>474</v>
      </c>
      <c r="D19" s="429"/>
      <c r="E19" s="420">
        <v>11.183333333333334</v>
      </c>
      <c r="F19" s="420">
        <v>9.995833333333334</v>
      </c>
      <c r="G19" s="421">
        <v>10.3</v>
      </c>
      <c r="H19" s="420">
        <v>15</v>
      </c>
      <c r="I19" s="426">
        <f t="shared" si="0"/>
        <v>11.619791666666668</v>
      </c>
      <c r="J19" s="70">
        <v>120</v>
      </c>
      <c r="K19" s="70" t="s">
        <v>55</v>
      </c>
    </row>
    <row r="20" spans="1:11" ht="17.25" customHeight="1">
      <c r="A20" s="58">
        <f t="shared" si="1"/>
        <v>12</v>
      </c>
      <c r="B20" s="560" t="s">
        <v>451</v>
      </c>
      <c r="C20" s="560" t="s">
        <v>475</v>
      </c>
      <c r="D20" s="429"/>
      <c r="E20" s="423">
        <v>13.629166666666666</v>
      </c>
      <c r="F20" s="423">
        <v>11.695833333333333</v>
      </c>
      <c r="G20" s="421">
        <v>11.033333333333333</v>
      </c>
      <c r="H20" s="420">
        <v>15.5</v>
      </c>
      <c r="I20" s="426">
        <f t="shared" si="0"/>
        <v>12.964583333333334</v>
      </c>
      <c r="J20" s="70">
        <v>120</v>
      </c>
      <c r="K20" s="70" t="s">
        <v>55</v>
      </c>
    </row>
    <row r="21" spans="1:11" ht="17.25" customHeight="1">
      <c r="A21" s="58">
        <f t="shared" si="1"/>
        <v>13</v>
      </c>
      <c r="B21" s="560" t="s">
        <v>476</v>
      </c>
      <c r="C21" s="560" t="s">
        <v>477</v>
      </c>
      <c r="D21" s="427"/>
      <c r="E21" s="423">
        <v>13.170833333333333</v>
      </c>
      <c r="F21" s="423">
        <v>12.066666666666666</v>
      </c>
      <c r="G21" s="421">
        <v>12.983333333333333</v>
      </c>
      <c r="H21" s="420">
        <v>16</v>
      </c>
      <c r="I21" s="426">
        <f t="shared" si="0"/>
        <v>13.555208333333333</v>
      </c>
      <c r="J21" s="70">
        <v>120</v>
      </c>
      <c r="K21" s="70" t="s">
        <v>55</v>
      </c>
    </row>
    <row r="22" spans="1:11" ht="17.25" customHeight="1">
      <c r="A22" s="58">
        <f t="shared" si="1"/>
        <v>14</v>
      </c>
      <c r="B22" s="563" t="s">
        <v>478</v>
      </c>
      <c r="C22" s="563" t="s">
        <v>479</v>
      </c>
      <c r="D22" s="51"/>
      <c r="E22" s="420">
        <v>16.241666666666667</v>
      </c>
      <c r="F22" s="420">
        <v>15.129166666666666</v>
      </c>
      <c r="G22" s="420">
        <v>16.083333333333332</v>
      </c>
      <c r="H22" s="420">
        <v>16</v>
      </c>
      <c r="I22" s="426">
        <f t="shared" si="0"/>
        <v>15.863541666666665</v>
      </c>
      <c r="J22" s="70">
        <v>120</v>
      </c>
      <c r="K22" s="70" t="s">
        <v>55</v>
      </c>
    </row>
    <row r="23" spans="1:11" ht="17.25" customHeight="1">
      <c r="A23" s="58">
        <f t="shared" si="1"/>
        <v>15</v>
      </c>
      <c r="B23" s="563" t="s">
        <v>480</v>
      </c>
      <c r="C23" s="563" t="s">
        <v>481</v>
      </c>
      <c r="D23" s="429"/>
      <c r="E23" s="420">
        <v>13.408333333333333</v>
      </c>
      <c r="F23" s="420">
        <v>12.525</v>
      </c>
      <c r="G23" s="420">
        <v>13.541666666666666</v>
      </c>
      <c r="H23" s="420">
        <v>16</v>
      </c>
      <c r="I23" s="426">
        <f t="shared" si="0"/>
        <v>13.868749999999999</v>
      </c>
      <c r="J23" s="70">
        <v>120</v>
      </c>
      <c r="K23" s="70" t="s">
        <v>55</v>
      </c>
    </row>
    <row r="24" spans="1:11" ht="17.25" customHeight="1">
      <c r="A24" s="58">
        <f t="shared" si="1"/>
        <v>16</v>
      </c>
      <c r="B24" s="563" t="s">
        <v>482</v>
      </c>
      <c r="C24" s="563" t="s">
        <v>483</v>
      </c>
      <c r="D24" s="429"/>
      <c r="E24" s="420">
        <v>10.316666666666666</v>
      </c>
      <c r="F24" s="420">
        <v>12.3</v>
      </c>
      <c r="G24" s="420">
        <v>11.091666666666667</v>
      </c>
      <c r="H24" s="420">
        <v>16</v>
      </c>
      <c r="I24" s="426">
        <f t="shared" si="0"/>
        <v>12.427083333333332</v>
      </c>
      <c r="J24" s="70">
        <v>120</v>
      </c>
      <c r="K24" s="70" t="s">
        <v>55</v>
      </c>
    </row>
    <row r="25" spans="1:11" ht="17.25" customHeight="1">
      <c r="A25" s="58">
        <f t="shared" si="1"/>
        <v>17</v>
      </c>
      <c r="B25" s="563" t="s">
        <v>484</v>
      </c>
      <c r="C25" s="563" t="s">
        <v>170</v>
      </c>
      <c r="D25" s="429"/>
      <c r="E25" s="420">
        <v>12.679166666666667</v>
      </c>
      <c r="F25" s="420">
        <v>10.816666666666666</v>
      </c>
      <c r="G25" s="420">
        <v>12.05</v>
      </c>
      <c r="H25" s="420">
        <v>16</v>
      </c>
      <c r="I25" s="426">
        <f t="shared" si="0"/>
        <v>12.886458333333334</v>
      </c>
      <c r="J25" s="70">
        <v>120</v>
      </c>
      <c r="K25" s="70" t="s">
        <v>55</v>
      </c>
    </row>
    <row r="26" spans="1:11" ht="17.25" customHeight="1">
      <c r="A26" s="58">
        <f t="shared" si="1"/>
        <v>18</v>
      </c>
      <c r="B26" s="563" t="s">
        <v>485</v>
      </c>
      <c r="C26" s="563" t="s">
        <v>486</v>
      </c>
      <c r="D26" s="429"/>
      <c r="E26" s="420">
        <v>11.820833333333333</v>
      </c>
      <c r="F26" s="420">
        <v>11.4625</v>
      </c>
      <c r="G26" s="420">
        <v>11.683333333333334</v>
      </c>
      <c r="H26" s="420">
        <v>16</v>
      </c>
      <c r="I26" s="426">
        <f t="shared" si="0"/>
        <v>12.741666666666667</v>
      </c>
      <c r="J26" s="70">
        <v>120</v>
      </c>
      <c r="K26" s="70" t="s">
        <v>55</v>
      </c>
    </row>
    <row r="27" spans="1:11" ht="17.25" customHeight="1">
      <c r="A27" s="58">
        <f t="shared" si="1"/>
        <v>19</v>
      </c>
      <c r="B27" s="563" t="s">
        <v>220</v>
      </c>
      <c r="C27" s="563" t="s">
        <v>221</v>
      </c>
      <c r="D27" s="479" t="s">
        <v>490</v>
      </c>
      <c r="E27" s="420">
        <v>12.241666666666667</v>
      </c>
      <c r="F27" s="420">
        <v>13.691666666666666</v>
      </c>
      <c r="G27" s="420">
        <v>10</v>
      </c>
      <c r="H27" s="420">
        <v>16</v>
      </c>
      <c r="I27" s="426">
        <f t="shared" si="0"/>
        <v>12.983333333333333</v>
      </c>
      <c r="J27" s="70">
        <v>120</v>
      </c>
      <c r="K27" s="70" t="s">
        <v>55</v>
      </c>
    </row>
    <row r="28" spans="1:11" ht="17.25" customHeight="1">
      <c r="A28" s="58">
        <f t="shared" si="1"/>
        <v>20</v>
      </c>
      <c r="B28" s="563" t="s">
        <v>487</v>
      </c>
      <c r="C28" s="563" t="s">
        <v>488</v>
      </c>
      <c r="D28" s="429"/>
      <c r="E28" s="420">
        <v>10.004166666666666</v>
      </c>
      <c r="F28" s="420">
        <v>11.008333333333333</v>
      </c>
      <c r="G28" s="420">
        <v>10.308333333333334</v>
      </c>
      <c r="H28" s="420">
        <v>16</v>
      </c>
      <c r="I28" s="426">
        <f t="shared" si="0"/>
        <v>11.830208333333331</v>
      </c>
      <c r="J28" s="70">
        <v>120</v>
      </c>
      <c r="K28" s="70" t="s">
        <v>55</v>
      </c>
    </row>
    <row r="29" spans="1:11" ht="17.25" customHeight="1">
      <c r="A29" s="58">
        <f t="shared" si="1"/>
        <v>21</v>
      </c>
      <c r="B29" s="560" t="s">
        <v>183</v>
      </c>
      <c r="C29" s="560" t="s">
        <v>458</v>
      </c>
      <c r="D29" s="427"/>
      <c r="E29" s="422">
        <v>14.795833333333333</v>
      </c>
      <c r="F29" s="422">
        <v>13.620833333333334</v>
      </c>
      <c r="G29" s="421">
        <v>13.408333333333333</v>
      </c>
      <c r="H29" s="420">
        <v>15.5</v>
      </c>
      <c r="I29" s="426">
        <f t="shared" si="0"/>
        <v>14.33125</v>
      </c>
      <c r="J29" s="70">
        <v>120</v>
      </c>
      <c r="K29" s="70" t="s">
        <v>55</v>
      </c>
    </row>
    <row r="30" spans="1:11" ht="17.25" customHeight="1">
      <c r="A30" s="580">
        <v>22</v>
      </c>
      <c r="B30" s="560" t="s">
        <v>463</v>
      </c>
      <c r="C30" s="560" t="s">
        <v>464</v>
      </c>
      <c r="D30" s="427"/>
      <c r="E30" s="423">
        <v>13.029166666666667</v>
      </c>
      <c r="F30" s="423">
        <v>10.695833333333333</v>
      </c>
      <c r="G30" s="421">
        <v>10</v>
      </c>
      <c r="H30" s="420">
        <v>16</v>
      </c>
      <c r="I30" s="426">
        <f t="shared" si="0"/>
        <v>12.43125</v>
      </c>
      <c r="J30" s="70">
        <v>120</v>
      </c>
      <c r="K30" s="70" t="s">
        <v>55</v>
      </c>
    </row>
    <row r="31" spans="1:11" ht="18">
      <c r="A31" s="108"/>
      <c r="B31" s="565"/>
      <c r="C31" s="565"/>
      <c r="D31" s="566"/>
      <c r="E31" s="567"/>
      <c r="F31" s="567"/>
      <c r="G31" s="567"/>
      <c r="H31" s="567"/>
      <c r="J31" s="430" t="s">
        <v>30</v>
      </c>
      <c r="K31" s="109"/>
    </row>
    <row r="32" spans="1:11" ht="20.25">
      <c r="A32" s="108"/>
      <c r="B32" s="565"/>
      <c r="C32" s="565"/>
      <c r="D32" s="566"/>
      <c r="E32" s="567"/>
      <c r="F32" s="110" t="s">
        <v>50</v>
      </c>
      <c r="G32" s="567"/>
      <c r="H32" s="567"/>
      <c r="J32" s="224"/>
      <c r="K32" s="109"/>
    </row>
    <row r="33" spans="1:11" ht="20.25">
      <c r="A33" s="108"/>
      <c r="B33" s="565"/>
      <c r="C33" s="565"/>
      <c r="D33" s="566"/>
      <c r="E33" s="567"/>
      <c r="F33" s="110"/>
      <c r="G33" s="567"/>
      <c r="H33" s="567"/>
      <c r="J33" s="224"/>
      <c r="K33" s="109"/>
    </row>
    <row r="34" spans="1:11" ht="20.25">
      <c r="A34" s="108"/>
      <c r="B34" s="565"/>
      <c r="C34" s="565"/>
      <c r="D34" s="566"/>
      <c r="E34" s="567"/>
      <c r="F34" s="110"/>
      <c r="G34" s="567"/>
      <c r="H34" s="567"/>
      <c r="J34" s="224"/>
      <c r="K34" s="109"/>
    </row>
    <row r="35" spans="1:11" ht="18">
      <c r="A35" s="108" t="s">
        <v>20</v>
      </c>
      <c r="B35" s="565"/>
      <c r="C35" s="565"/>
      <c r="D35" s="566"/>
      <c r="E35" s="567"/>
      <c r="F35" s="567"/>
      <c r="G35" s="567"/>
      <c r="H35" s="567"/>
      <c r="J35" s="224" t="s">
        <v>91</v>
      </c>
      <c r="K35" s="109"/>
    </row>
    <row r="36" spans="1:10" ht="18">
      <c r="A36" s="108" t="s">
        <v>21</v>
      </c>
      <c r="B36" s="108"/>
      <c r="J36" s="108" t="s">
        <v>534</v>
      </c>
    </row>
    <row r="37" spans="1:11" ht="18">
      <c r="A37" s="108" t="s">
        <v>3</v>
      </c>
      <c r="B37" s="108"/>
      <c r="J37" s="108" t="s">
        <v>29</v>
      </c>
      <c r="K37" s="273"/>
    </row>
    <row r="39" ht="20.25">
      <c r="F39" s="110" t="s">
        <v>51</v>
      </c>
    </row>
    <row r="40" ht="20.25">
      <c r="F40" s="110" t="s">
        <v>124</v>
      </c>
    </row>
    <row r="41" ht="20.25">
      <c r="F41" s="425"/>
    </row>
    <row r="43" spans="1:11" ht="28.5" customHeight="1">
      <c r="A43" s="60" t="s">
        <v>8</v>
      </c>
      <c r="B43" s="60" t="s">
        <v>9</v>
      </c>
      <c r="C43" s="60" t="s">
        <v>10</v>
      </c>
      <c r="D43" s="60" t="s">
        <v>93</v>
      </c>
      <c r="E43" s="61" t="s">
        <v>42</v>
      </c>
      <c r="F43" s="61" t="s">
        <v>43</v>
      </c>
      <c r="G43" s="61" t="s">
        <v>44</v>
      </c>
      <c r="H43" s="61" t="s">
        <v>45</v>
      </c>
      <c r="I43" s="61" t="s">
        <v>24</v>
      </c>
      <c r="J43" s="62" t="s">
        <v>53</v>
      </c>
      <c r="K43" s="62" t="s">
        <v>54</v>
      </c>
    </row>
    <row r="44" ht="15.75">
      <c r="A44" s="60">
        <v>3</v>
      </c>
    </row>
    <row r="50" ht="18">
      <c r="J50" s="430" t="s">
        <v>30</v>
      </c>
    </row>
    <row r="67" spans="1:11" ht="21">
      <c r="A67" s="61">
        <v>1</v>
      </c>
      <c r="B67" s="560" t="s">
        <v>459</v>
      </c>
      <c r="C67" s="560" t="s">
        <v>460</v>
      </c>
      <c r="D67" s="429"/>
      <c r="E67" s="420">
        <v>10.25</v>
      </c>
      <c r="F67" s="420">
        <v>12.108333333333333</v>
      </c>
      <c r="G67" s="421">
        <v>0</v>
      </c>
      <c r="H67" s="420">
        <v>0</v>
      </c>
      <c r="I67" s="426">
        <f>(H67+G67+F67+E67)/4</f>
        <v>5.589583333333334</v>
      </c>
      <c r="J67" s="70">
        <v>120</v>
      </c>
      <c r="K67" s="70" t="s">
        <v>55</v>
      </c>
    </row>
  </sheetData>
  <sheetProtection/>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O50"/>
  <sheetViews>
    <sheetView rightToLeft="1" view="pageBreakPreview" zoomScale="86" zoomScaleSheetLayoutView="86" zoomScalePageLayoutView="0" workbookViewId="0" topLeftCell="A1">
      <selection activeCell="L39" sqref="L39"/>
    </sheetView>
  </sheetViews>
  <sheetFormatPr defaultColWidth="11.421875" defaultRowHeight="12.75"/>
  <cols>
    <col min="1" max="1" width="18.7109375" style="175" customWidth="1"/>
    <col min="2" max="2" width="15.28125" style="175" bestFit="1" customWidth="1"/>
    <col min="3" max="3" width="11.421875" style="175" customWidth="1"/>
    <col min="4" max="4" width="5.28125" style="175" customWidth="1"/>
    <col min="5" max="5" width="13.57421875" style="175" customWidth="1"/>
    <col min="6" max="6" width="10.421875" style="175" customWidth="1"/>
    <col min="7" max="7" width="26.140625" style="175" customWidth="1"/>
    <col min="8" max="8" width="18.7109375" style="175" customWidth="1"/>
    <col min="9" max="9" width="15.28125" style="175" bestFit="1" customWidth="1"/>
    <col min="10" max="10" width="12.00390625" style="175" customWidth="1"/>
    <col min="11" max="11" width="6.57421875" style="175" customWidth="1"/>
    <col min="12" max="12" width="11.421875" style="175" customWidth="1"/>
    <col min="13" max="13" width="7.28125" style="175" customWidth="1"/>
    <col min="14" max="14" width="11.57421875" style="175" customWidth="1"/>
    <col min="15" max="15" width="17.140625" style="175" customWidth="1"/>
    <col min="16" max="16384" width="11.421875" style="175" customWidth="1"/>
  </cols>
  <sheetData>
    <row r="1" spans="1:15" ht="12.75">
      <c r="A1" s="271" t="s">
        <v>382</v>
      </c>
      <c r="B1" s="271"/>
      <c r="C1" s="271"/>
      <c r="D1" s="271"/>
      <c r="E1" s="271"/>
      <c r="F1" s="102"/>
      <c r="G1" s="175" t="s">
        <v>383</v>
      </c>
      <c r="H1" s="271" t="s">
        <v>382</v>
      </c>
      <c r="I1" s="271"/>
      <c r="J1" s="271"/>
      <c r="K1" s="271"/>
      <c r="L1" s="102"/>
      <c r="M1" s="271"/>
      <c r="N1" s="271"/>
      <c r="O1" s="271" t="s">
        <v>383</v>
      </c>
    </row>
    <row r="2" spans="1:15" ht="12.75">
      <c r="A2" s="102" t="s">
        <v>384</v>
      </c>
      <c r="B2" s="271"/>
      <c r="C2" s="271"/>
      <c r="D2" s="271"/>
      <c r="E2" s="271"/>
      <c r="F2" s="102"/>
      <c r="G2" s="175" t="s">
        <v>385</v>
      </c>
      <c r="H2" s="102" t="s">
        <v>384</v>
      </c>
      <c r="I2" s="271"/>
      <c r="J2" s="271"/>
      <c r="K2" s="271"/>
      <c r="L2" s="102"/>
      <c r="M2" s="271"/>
      <c r="N2" s="271"/>
      <c r="O2" s="271" t="s">
        <v>385</v>
      </c>
    </row>
    <row r="3" spans="1:15" ht="13.5" thickBot="1">
      <c r="A3" s="375" t="s">
        <v>386</v>
      </c>
      <c r="B3" s="375"/>
      <c r="C3" s="375"/>
      <c r="D3" s="375"/>
      <c r="E3" s="375"/>
      <c r="F3" s="376"/>
      <c r="G3" s="375" t="s">
        <v>387</v>
      </c>
      <c r="H3" s="375" t="s">
        <v>386</v>
      </c>
      <c r="I3" s="375"/>
      <c r="J3" s="375"/>
      <c r="K3" s="375"/>
      <c r="L3" s="376"/>
      <c r="M3" s="375"/>
      <c r="N3" s="375"/>
      <c r="O3" s="375" t="s">
        <v>387</v>
      </c>
    </row>
    <row r="4" spans="1:15" ht="18.75">
      <c r="A4" s="397" t="s">
        <v>388</v>
      </c>
      <c r="B4" s="108"/>
      <c r="C4" s="108"/>
      <c r="D4" s="108"/>
      <c r="E4" s="108" t="s">
        <v>444</v>
      </c>
      <c r="F4" s="108"/>
      <c r="H4" s="397" t="s">
        <v>388</v>
      </c>
      <c r="I4" s="108"/>
      <c r="J4" s="108"/>
      <c r="K4" s="108" t="s">
        <v>389</v>
      </c>
      <c r="M4" s="108" t="s">
        <v>442</v>
      </c>
      <c r="N4" s="398"/>
      <c r="O4" s="108"/>
    </row>
    <row r="5" spans="1:15" ht="18">
      <c r="A5" s="397" t="s">
        <v>446</v>
      </c>
      <c r="B5" s="108"/>
      <c r="C5" s="108"/>
      <c r="D5" s="108"/>
      <c r="E5" s="267" t="s">
        <v>531</v>
      </c>
      <c r="F5" s="108"/>
      <c r="H5" s="397" t="s">
        <v>446</v>
      </c>
      <c r="I5" s="108"/>
      <c r="J5" s="108"/>
      <c r="K5" s="267" t="s">
        <v>390</v>
      </c>
      <c r="M5" s="108" t="s">
        <v>532</v>
      </c>
      <c r="N5" s="108"/>
      <c r="O5" s="108"/>
    </row>
    <row r="6" ht="21.75" customHeight="1"/>
    <row r="7" spans="1:13" ht="23.25">
      <c r="A7" s="399"/>
      <c r="G7" s="399"/>
      <c r="J7" s="377" t="s">
        <v>389</v>
      </c>
      <c r="K7" s="378"/>
      <c r="L7" s="378"/>
      <c r="M7" s="378"/>
    </row>
    <row r="8" spans="1:10" ht="23.25">
      <c r="A8" s="400"/>
      <c r="C8" s="377" t="s">
        <v>391</v>
      </c>
      <c r="D8" s="379"/>
      <c r="E8" s="378"/>
      <c r="J8" s="379" t="s">
        <v>392</v>
      </c>
    </row>
    <row r="10" spans="1:14" ht="24" customHeight="1">
      <c r="A10" s="382" t="s">
        <v>393</v>
      </c>
      <c r="H10" s="108" t="s">
        <v>394</v>
      </c>
      <c r="I10" s="383" t="str">
        <f>LOOKUP("r",'دورة 1 دورة2'!A:A,'دورة 1 دورة2'!C:C)</f>
        <v>شنش</v>
      </c>
      <c r="J10" s="108" t="str">
        <f>LOOKUP("r",'دورة 1 دورة2'!A:A,'دورة 1 دورة2'!D:D)</f>
        <v>بلال</v>
      </c>
      <c r="K10" s="49"/>
      <c r="L10" s="49"/>
      <c r="M10" s="383" t="s">
        <v>395</v>
      </c>
      <c r="N10" s="267" t="str">
        <f>LOOKUP("r",'دورة 1 دورة2'!A:A,'دورة 1 دورة2'!E:E)</f>
        <v>11/6038443</v>
      </c>
    </row>
    <row r="11" spans="8:14" ht="18">
      <c r="H11" s="397" t="s">
        <v>397</v>
      </c>
      <c r="I11" s="401">
        <f>LOOKUP("r",'دورة 1 دورة2'!A:A,'دورة 1 دورة2'!F:F)</f>
        <v>34006</v>
      </c>
      <c r="J11" s="108"/>
      <c r="K11" s="383" t="s">
        <v>142</v>
      </c>
      <c r="L11" s="108" t="str">
        <f>LOOKUP("r",'دورة 1 دورة2'!A:A,'دورة 1 دورة2'!G:G)</f>
        <v>سوق أهراس</v>
      </c>
      <c r="M11" s="383" t="s">
        <v>66</v>
      </c>
      <c r="N11" s="108" t="str">
        <f>LOOKUP("r",'دورة 1 دورة2'!A:A,'دورة 1 دورة2'!H:H)</f>
        <v>سوق أهراس </v>
      </c>
    </row>
    <row r="12" ht="18.75" thickBot="1">
      <c r="A12" s="382" t="s">
        <v>398</v>
      </c>
    </row>
    <row r="13" spans="8:15" ht="24" customHeight="1" thickBot="1" thickTop="1">
      <c r="H13" s="403" t="s">
        <v>399</v>
      </c>
      <c r="I13" s="384"/>
      <c r="J13" s="384"/>
      <c r="K13" s="384"/>
      <c r="L13" s="384"/>
      <c r="M13" s="384"/>
      <c r="N13" s="404" t="s">
        <v>400</v>
      </c>
      <c r="O13" s="385"/>
    </row>
    <row r="14" spans="1:15" ht="18.75">
      <c r="A14" s="386" t="s">
        <v>438</v>
      </c>
      <c r="H14" s="413" t="s">
        <v>401</v>
      </c>
      <c r="I14" s="387"/>
      <c r="J14" s="387"/>
      <c r="K14" s="387"/>
      <c r="L14" s="387"/>
      <c r="M14" s="387"/>
      <c r="N14" s="405"/>
      <c r="O14" s="406" t="s">
        <v>402</v>
      </c>
    </row>
    <row r="15" spans="1:15" ht="18.75">
      <c r="A15" s="386" t="s">
        <v>439</v>
      </c>
      <c r="H15" s="416" t="s">
        <v>403</v>
      </c>
      <c r="I15" s="235"/>
      <c r="J15" s="387"/>
      <c r="K15" s="387"/>
      <c r="L15" s="387"/>
      <c r="M15" s="387"/>
      <c r="N15" s="405"/>
      <c r="O15" s="407" t="s">
        <v>404</v>
      </c>
    </row>
    <row r="16" spans="1:15" ht="18.75">
      <c r="A16" s="386" t="s">
        <v>440</v>
      </c>
      <c r="H16" s="416" t="s">
        <v>405</v>
      </c>
      <c r="I16" s="235"/>
      <c r="J16" s="387"/>
      <c r="K16" s="387"/>
      <c r="L16" s="387"/>
      <c r="M16" s="387"/>
      <c r="N16" s="405"/>
      <c r="O16" s="407" t="s">
        <v>404</v>
      </c>
    </row>
    <row r="17" spans="1:15" ht="18.75">
      <c r="A17" s="386" t="s">
        <v>441</v>
      </c>
      <c r="H17" s="416" t="s">
        <v>406</v>
      </c>
      <c r="I17" s="235"/>
      <c r="J17" s="387"/>
      <c r="K17" s="387"/>
      <c r="L17" s="387"/>
      <c r="M17" s="387"/>
      <c r="N17" s="405"/>
      <c r="O17" s="407" t="s">
        <v>407</v>
      </c>
    </row>
    <row r="18" spans="8:15" ht="18">
      <c r="H18" s="416" t="s">
        <v>408</v>
      </c>
      <c r="I18" s="235"/>
      <c r="J18" s="387"/>
      <c r="K18" s="387"/>
      <c r="L18" s="387"/>
      <c r="M18" s="387"/>
      <c r="N18" s="405"/>
      <c r="O18" s="407" t="s">
        <v>407</v>
      </c>
    </row>
    <row r="19" spans="1:15" ht="18">
      <c r="A19" s="397" t="s">
        <v>409</v>
      </c>
      <c r="H19" s="414" t="s">
        <v>410</v>
      </c>
      <c r="I19" s="387"/>
      <c r="J19" s="387"/>
      <c r="K19" s="387"/>
      <c r="L19" s="387"/>
      <c r="M19" s="387"/>
      <c r="N19" s="405"/>
      <c r="O19" s="406" t="s">
        <v>411</v>
      </c>
    </row>
    <row r="20" spans="1:15" ht="20.25">
      <c r="A20" s="402" t="s">
        <v>396</v>
      </c>
      <c r="H20" s="416" t="s">
        <v>412</v>
      </c>
      <c r="I20" s="235"/>
      <c r="J20" s="235"/>
      <c r="K20" s="387"/>
      <c r="L20" s="387"/>
      <c r="M20" s="387"/>
      <c r="N20" s="405"/>
      <c r="O20" s="407" t="s">
        <v>407</v>
      </c>
    </row>
    <row r="21" spans="1:15" ht="20.25">
      <c r="A21" s="402" t="s">
        <v>396</v>
      </c>
      <c r="H21" s="416" t="s">
        <v>413</v>
      </c>
      <c r="I21" s="235"/>
      <c r="J21" s="235"/>
      <c r="K21" s="387"/>
      <c r="L21" s="387"/>
      <c r="M21" s="387"/>
      <c r="N21" s="405"/>
      <c r="O21" s="407" t="s">
        <v>407</v>
      </c>
    </row>
    <row r="22" spans="1:15" ht="20.25">
      <c r="A22" s="402" t="s">
        <v>396</v>
      </c>
      <c r="H22" s="416" t="s">
        <v>414</v>
      </c>
      <c r="I22" s="235"/>
      <c r="J22" s="235"/>
      <c r="K22" s="387"/>
      <c r="L22" s="387"/>
      <c r="M22" s="387"/>
      <c r="N22" s="405"/>
      <c r="O22" s="407" t="s">
        <v>407</v>
      </c>
    </row>
    <row r="23" spans="8:15" ht="18.75" thickBot="1">
      <c r="H23" s="416" t="s">
        <v>415</v>
      </c>
      <c r="I23" s="235"/>
      <c r="J23" s="235"/>
      <c r="K23" s="387"/>
      <c r="L23" s="387"/>
      <c r="M23" s="387"/>
      <c r="N23" s="405"/>
      <c r="O23" s="407" t="s">
        <v>407</v>
      </c>
    </row>
    <row r="24" spans="1:15" ht="18.75" thickBot="1">
      <c r="A24" s="108" t="s">
        <v>394</v>
      </c>
      <c r="B24" s="383" t="str">
        <f>LOOKUP("r",'دورة 1 دورة2'!A:A,'دورة 1 دورة2'!C:C)</f>
        <v>شنش</v>
      </c>
      <c r="C24" s="108" t="str">
        <f>LOOKUP("r",'دورة 1 دورة2'!A:A,'دورة 1 دورة2'!D:D)</f>
        <v>بلال</v>
      </c>
      <c r="D24" s="49"/>
      <c r="E24" s="49"/>
      <c r="F24" s="383" t="s">
        <v>395</v>
      </c>
      <c r="G24" s="267" t="str">
        <f>LOOKUP("r",'دورة 1 دورة2'!A:A,'دورة 1 دورة2'!E:E)</f>
        <v>11/6038443</v>
      </c>
      <c r="H24" s="388"/>
      <c r="I24" s="389" t="s">
        <v>416</v>
      </c>
      <c r="J24" s="390"/>
      <c r="K24" s="390"/>
      <c r="L24" s="390"/>
      <c r="M24" s="390"/>
      <c r="N24" s="408"/>
      <c r="O24" s="409" t="s">
        <v>417</v>
      </c>
    </row>
    <row r="25" spans="1:15" ht="18">
      <c r="A25" s="397" t="s">
        <v>397</v>
      </c>
      <c r="B25" s="401">
        <f>LOOKUP("r",'دورة 1 دورة2'!A:A,'دورة 1 دورة2'!F:F)</f>
        <v>34006</v>
      </c>
      <c r="C25" s="49"/>
      <c r="D25" s="383" t="s">
        <v>142</v>
      </c>
      <c r="E25" s="108" t="str">
        <f>LOOKUP("r",'دورة 1 دورة2'!A:A,'دورة 1 دورة2'!G:G)</f>
        <v>سوق أهراس</v>
      </c>
      <c r="F25" s="383" t="s">
        <v>66</v>
      </c>
      <c r="G25" s="267" t="str">
        <f>LOOKUP("r",'دورة 1 دورة2'!A:A,'دورة 1 دورة2'!H:H)</f>
        <v>سوق أهراس </v>
      </c>
      <c r="H25" s="415" t="s">
        <v>443</v>
      </c>
      <c r="I25" s="387"/>
      <c r="J25" s="387"/>
      <c r="K25" s="387"/>
      <c r="L25" s="387"/>
      <c r="M25" s="387"/>
      <c r="N25" s="405"/>
      <c r="O25" s="410"/>
    </row>
    <row r="26" spans="8:15" ht="18">
      <c r="H26" s="416" t="s">
        <v>418</v>
      </c>
      <c r="I26" s="235"/>
      <c r="J26" s="235"/>
      <c r="K26" s="235"/>
      <c r="L26" s="235"/>
      <c r="M26" s="387"/>
      <c r="N26" s="405"/>
      <c r="O26" s="407" t="s">
        <v>404</v>
      </c>
    </row>
    <row r="27" spans="8:15" ht="18">
      <c r="H27" s="416" t="s">
        <v>419</v>
      </c>
      <c r="I27" s="235"/>
      <c r="J27" s="235"/>
      <c r="K27" s="235"/>
      <c r="L27" s="235"/>
      <c r="M27" s="387"/>
      <c r="N27" s="405"/>
      <c r="O27" s="407" t="s">
        <v>404</v>
      </c>
    </row>
    <row r="28" spans="1:15" ht="18.75">
      <c r="A28" s="397" t="s">
        <v>420</v>
      </c>
      <c r="B28" s="49"/>
      <c r="H28" s="416" t="s">
        <v>421</v>
      </c>
      <c r="I28" s="235"/>
      <c r="J28" s="235"/>
      <c r="K28" s="235"/>
      <c r="L28" s="235"/>
      <c r="M28" s="387"/>
      <c r="N28" s="405"/>
      <c r="O28" s="407" t="s">
        <v>404</v>
      </c>
    </row>
    <row r="29" spans="1:15" ht="20.25">
      <c r="A29" s="381"/>
      <c r="H29" s="416" t="s">
        <v>422</v>
      </c>
      <c r="I29" s="235"/>
      <c r="J29" s="235"/>
      <c r="K29" s="235"/>
      <c r="L29" s="235"/>
      <c r="M29" s="387"/>
      <c r="N29" s="405"/>
      <c r="O29" s="407" t="s">
        <v>404</v>
      </c>
    </row>
    <row r="30" spans="1:15" ht="18.75" thickBot="1">
      <c r="A30" s="382" t="s">
        <v>423</v>
      </c>
      <c r="H30" s="416" t="s">
        <v>424</v>
      </c>
      <c r="I30" s="235"/>
      <c r="J30" s="235"/>
      <c r="K30" s="235"/>
      <c r="L30" s="235"/>
      <c r="M30" s="387"/>
      <c r="N30" s="405"/>
      <c r="O30" s="407" t="s">
        <v>404</v>
      </c>
    </row>
    <row r="31" spans="8:15" ht="19.5" customHeight="1" thickBot="1">
      <c r="H31" s="388"/>
      <c r="I31" s="417" t="s">
        <v>425</v>
      </c>
      <c r="J31" s="390"/>
      <c r="K31" s="390"/>
      <c r="L31" s="390"/>
      <c r="M31" s="390"/>
      <c r="N31" s="408"/>
      <c r="O31" s="409" t="s">
        <v>426</v>
      </c>
    </row>
    <row r="32" spans="1:15" ht="26.25" customHeight="1" thickBot="1">
      <c r="A32" s="380" t="s">
        <v>427</v>
      </c>
      <c r="B32" s="49"/>
      <c r="C32" s="49"/>
      <c r="D32" s="49"/>
      <c r="E32" s="49"/>
      <c r="F32" s="49"/>
      <c r="G32" s="110"/>
      <c r="H32" s="391"/>
      <c r="I32" s="392" t="s">
        <v>428</v>
      </c>
      <c r="J32" s="393"/>
      <c r="K32" s="393"/>
      <c r="L32" s="393"/>
      <c r="M32" s="393"/>
      <c r="N32" s="411"/>
      <c r="O32" s="412" t="s">
        <v>429</v>
      </c>
    </row>
    <row r="33" spans="8:15" ht="20.25" customHeight="1" thickTop="1">
      <c r="H33" s="394"/>
      <c r="I33" s="271"/>
      <c r="J33" s="271"/>
      <c r="K33" s="271"/>
      <c r="L33" s="271"/>
      <c r="M33" s="271"/>
      <c r="N33" s="271"/>
      <c r="O33" s="271"/>
    </row>
    <row r="34" spans="8:15" ht="18">
      <c r="H34" s="395" t="s">
        <v>445</v>
      </c>
      <c r="I34" s="271"/>
      <c r="J34" s="271"/>
      <c r="K34" s="271"/>
      <c r="L34" s="271"/>
      <c r="M34" s="271"/>
      <c r="N34" s="271"/>
      <c r="O34" s="271"/>
    </row>
    <row r="35" spans="8:15" ht="12.75">
      <c r="H35" s="271"/>
      <c r="I35" s="271"/>
      <c r="J35" s="271"/>
      <c r="K35" s="271"/>
      <c r="L35" s="271"/>
      <c r="M35" s="271"/>
      <c r="N35" s="271"/>
      <c r="O35" s="271"/>
    </row>
    <row r="36" spans="8:15" ht="12.75">
      <c r="H36" s="271"/>
      <c r="I36" s="271"/>
      <c r="J36" s="271"/>
      <c r="K36" s="271"/>
      <c r="L36" s="271"/>
      <c r="M36" s="271"/>
      <c r="N36" s="271"/>
      <c r="O36" s="271"/>
    </row>
    <row r="37" spans="1:15" ht="12.75">
      <c r="A37" s="94"/>
      <c r="B37" s="94"/>
      <c r="C37" s="94"/>
      <c r="D37" s="94"/>
      <c r="E37" s="94"/>
      <c r="F37" s="94"/>
      <c r="G37" s="94"/>
      <c r="H37" s="271"/>
      <c r="I37" s="271"/>
      <c r="J37" s="271"/>
      <c r="K37" s="271"/>
      <c r="L37" s="271"/>
      <c r="M37" s="271"/>
      <c r="N37" s="271"/>
      <c r="O37" s="271"/>
    </row>
    <row r="38" spans="1:15" ht="20.25">
      <c r="A38" s="381"/>
      <c r="H38" s="271"/>
      <c r="I38" s="271"/>
      <c r="J38" s="271"/>
      <c r="K38" s="271"/>
      <c r="L38" s="271"/>
      <c r="M38" s="271"/>
      <c r="N38" s="271"/>
      <c r="O38" s="271"/>
    </row>
    <row r="39" spans="8:15" ht="13.5" thickBot="1">
      <c r="H39" s="375"/>
      <c r="I39" s="375"/>
      <c r="J39" s="375"/>
      <c r="K39" s="375"/>
      <c r="L39" s="375"/>
      <c r="M39" s="375"/>
      <c r="N39" s="375"/>
      <c r="O39" s="375"/>
    </row>
    <row r="40" spans="1:8" ht="12.75">
      <c r="A40" s="396" t="s">
        <v>430</v>
      </c>
      <c r="B40" s="396"/>
      <c r="C40" s="396"/>
      <c r="D40" s="396"/>
      <c r="E40" s="396"/>
      <c r="F40" s="396"/>
      <c r="G40" s="396"/>
      <c r="H40" s="175" t="s">
        <v>431</v>
      </c>
    </row>
    <row r="41" spans="1:15" ht="12.75">
      <c r="A41" s="94"/>
      <c r="B41" s="94"/>
      <c r="C41" s="94"/>
      <c r="D41" s="94"/>
      <c r="E41" s="94"/>
      <c r="F41" s="94"/>
      <c r="G41" s="94" t="s">
        <v>432</v>
      </c>
      <c r="O41" s="175" t="s">
        <v>433</v>
      </c>
    </row>
    <row r="42" spans="1:15" ht="12.75">
      <c r="A42" s="94" t="s">
        <v>435</v>
      </c>
      <c r="B42" s="94"/>
      <c r="C42" s="94"/>
      <c r="D42" s="94"/>
      <c r="E42" s="94"/>
      <c r="F42" s="94"/>
      <c r="G42" s="94" t="s">
        <v>436</v>
      </c>
      <c r="H42" s="175" t="s">
        <v>434</v>
      </c>
      <c r="O42" s="175" t="s">
        <v>437</v>
      </c>
    </row>
    <row r="43" ht="20.25">
      <c r="A43" s="381"/>
    </row>
    <row r="44" ht="20.25">
      <c r="A44" s="381"/>
    </row>
    <row r="45" ht="20.25">
      <c r="A45" s="381"/>
    </row>
    <row r="46" ht="20.25">
      <c r="A46" s="381"/>
    </row>
    <row r="47" ht="20.25">
      <c r="A47" s="381"/>
    </row>
    <row r="48" ht="20.25">
      <c r="A48" s="381"/>
    </row>
    <row r="49" ht="20.25">
      <c r="A49" s="381"/>
    </row>
    <row r="50" ht="20.25">
      <c r="A50" s="381"/>
    </row>
  </sheetData>
  <sheetProtection/>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483"/>
  <sheetViews>
    <sheetView rightToLeft="1" view="pageBreakPreview" zoomScaleSheetLayoutView="100" workbookViewId="0" topLeftCell="A445">
      <selection activeCell="E454" sqref="E454"/>
    </sheetView>
  </sheetViews>
  <sheetFormatPr defaultColWidth="11.421875" defaultRowHeight="12.75"/>
  <cols>
    <col min="1" max="1" width="3.8515625" style="94" customWidth="1"/>
    <col min="2" max="2" width="12.28125" style="94" customWidth="1"/>
    <col min="3" max="3" width="10.7109375" style="94" customWidth="1"/>
    <col min="4" max="4" width="6.00390625" style="94" customWidth="1"/>
    <col min="5" max="5" width="5.7109375" style="201" customWidth="1"/>
    <col min="6" max="8" width="5.7109375" style="94" customWidth="1"/>
    <col min="9" max="9" width="6.421875" style="94" customWidth="1"/>
    <col min="10" max="10" width="6.57421875" style="94" customWidth="1"/>
    <col min="11" max="11" width="7.140625" style="94" customWidth="1"/>
    <col min="12" max="12" width="6.8515625" style="94" customWidth="1"/>
    <col min="13" max="13" width="5.57421875" style="94" customWidth="1"/>
    <col min="14" max="14" width="6.57421875" style="94" customWidth="1"/>
    <col min="15" max="15" width="6.421875" style="201" customWidth="1"/>
    <col min="16" max="16" width="6.57421875" style="201" customWidth="1"/>
    <col min="17" max="16384" width="11.421875" style="94" customWidth="1"/>
  </cols>
  <sheetData>
    <row r="1" spans="1:14" ht="12.75">
      <c r="A1" s="93" t="s">
        <v>0</v>
      </c>
      <c r="B1" s="75"/>
      <c r="C1" s="75"/>
      <c r="D1" s="75"/>
      <c r="E1" s="264"/>
      <c r="F1" s="75" t="s">
        <v>91</v>
      </c>
      <c r="G1" s="76"/>
      <c r="H1" s="76"/>
      <c r="I1" s="76"/>
      <c r="J1" s="76"/>
      <c r="L1" s="76" t="s">
        <v>491</v>
      </c>
      <c r="N1" s="76"/>
    </row>
    <row r="2" spans="1:14" ht="12.75">
      <c r="A2" s="93" t="s">
        <v>1</v>
      </c>
      <c r="B2" s="75"/>
      <c r="C2" s="75"/>
      <c r="D2" s="75"/>
      <c r="E2" s="264"/>
      <c r="F2" s="76" t="s">
        <v>2</v>
      </c>
      <c r="G2" s="75" t="s">
        <v>92</v>
      </c>
      <c r="H2" s="75"/>
      <c r="I2" s="76"/>
      <c r="J2" s="76"/>
      <c r="K2" s="76"/>
      <c r="L2" s="76"/>
      <c r="M2" s="76"/>
      <c r="N2" s="76"/>
    </row>
    <row r="3" spans="1:14" ht="12.75">
      <c r="A3" s="93" t="s">
        <v>3</v>
      </c>
      <c r="B3" s="75"/>
      <c r="C3" s="75"/>
      <c r="D3" s="75"/>
      <c r="E3" s="264"/>
      <c r="F3" s="76" t="s">
        <v>4</v>
      </c>
      <c r="G3" s="77">
        <v>6</v>
      </c>
      <c r="H3" s="75"/>
      <c r="I3" s="76"/>
      <c r="J3" s="76"/>
      <c r="K3" s="76"/>
      <c r="L3" s="76"/>
      <c r="M3" s="76"/>
      <c r="N3" s="76"/>
    </row>
    <row r="4" spans="1:14" ht="12.75">
      <c r="A4" s="93"/>
      <c r="B4" s="75"/>
      <c r="C4" s="75"/>
      <c r="D4" s="75"/>
      <c r="E4" s="264"/>
      <c r="F4" s="76" t="s">
        <v>5</v>
      </c>
      <c r="G4" s="78" t="s">
        <v>500</v>
      </c>
      <c r="H4" s="75"/>
      <c r="I4" s="76"/>
      <c r="J4" s="76"/>
      <c r="K4" s="76"/>
      <c r="L4" s="76"/>
      <c r="M4" s="76"/>
      <c r="N4" s="76"/>
    </row>
    <row r="5" spans="1:14" ht="15.75">
      <c r="A5" s="93" t="s">
        <v>6</v>
      </c>
      <c r="B5" s="75">
        <v>1</v>
      </c>
      <c r="C5" s="75"/>
      <c r="D5" s="75"/>
      <c r="E5" s="265"/>
      <c r="F5" s="76"/>
      <c r="G5" s="79" t="s">
        <v>7</v>
      </c>
      <c r="H5" s="79"/>
      <c r="I5" s="76"/>
      <c r="J5" s="76"/>
      <c r="K5" s="76"/>
      <c r="L5" s="75" t="s">
        <v>38</v>
      </c>
      <c r="M5" s="76"/>
      <c r="N5" s="76"/>
    </row>
    <row r="6" spans="1:14" ht="12.75">
      <c r="A6" s="93"/>
      <c r="B6" s="75"/>
      <c r="C6" s="75"/>
      <c r="D6" s="75"/>
      <c r="E6" s="264"/>
      <c r="F6" s="76"/>
      <c r="G6" s="76"/>
      <c r="H6" s="76"/>
      <c r="I6" s="76"/>
      <c r="J6" s="76"/>
      <c r="K6" s="76"/>
      <c r="L6" s="76"/>
      <c r="M6" s="76"/>
      <c r="N6" s="76"/>
    </row>
    <row r="7" spans="1:14" ht="25.5">
      <c r="A7" s="80" t="s">
        <v>8</v>
      </c>
      <c r="B7" s="81" t="s">
        <v>9</v>
      </c>
      <c r="C7" s="81" t="s">
        <v>10</v>
      </c>
      <c r="D7" s="81" t="s">
        <v>93</v>
      </c>
      <c r="E7" s="82" t="s">
        <v>18</v>
      </c>
      <c r="F7" s="83" t="s">
        <v>11</v>
      </c>
      <c r="G7" s="83" t="s">
        <v>12</v>
      </c>
      <c r="H7" s="81" t="s">
        <v>15</v>
      </c>
      <c r="I7" s="83" t="s">
        <v>17</v>
      </c>
      <c r="J7" s="83" t="s">
        <v>14</v>
      </c>
      <c r="K7" s="83" t="s">
        <v>13</v>
      </c>
      <c r="L7" s="83" t="s">
        <v>17</v>
      </c>
      <c r="M7" s="81" t="s">
        <v>15</v>
      </c>
      <c r="N7" s="83" t="s">
        <v>16</v>
      </c>
    </row>
    <row r="8" spans="1:16" ht="12.75">
      <c r="A8" s="84"/>
      <c r="B8" s="85"/>
      <c r="C8" s="85"/>
      <c r="D8" s="85"/>
      <c r="E8" s="86">
        <v>20</v>
      </c>
      <c r="F8" s="87">
        <v>20</v>
      </c>
      <c r="G8" s="87">
        <v>20</v>
      </c>
      <c r="H8" s="85" t="s">
        <v>31</v>
      </c>
      <c r="I8" s="87">
        <v>120</v>
      </c>
      <c r="J8" s="87">
        <v>20</v>
      </c>
      <c r="K8" s="87">
        <v>20</v>
      </c>
      <c r="L8" s="85">
        <v>120</v>
      </c>
      <c r="M8" s="85" t="s">
        <v>32</v>
      </c>
      <c r="N8" s="87">
        <v>120</v>
      </c>
      <c r="O8" s="254" t="s">
        <v>83</v>
      </c>
      <c r="P8" s="254" t="s">
        <v>226</v>
      </c>
    </row>
    <row r="9" spans="1:16" ht="16.5" customHeight="1">
      <c r="A9" s="58">
        <v>1</v>
      </c>
      <c r="B9" s="171" t="s">
        <v>449</v>
      </c>
      <c r="C9" s="171" t="s">
        <v>450</v>
      </c>
      <c r="D9" s="149"/>
      <c r="E9" s="96">
        <v>10</v>
      </c>
      <c r="F9" s="90">
        <v>16</v>
      </c>
      <c r="G9" s="96">
        <f>(F9+E9)/2</f>
        <v>13</v>
      </c>
      <c r="H9" s="96"/>
      <c r="I9" s="96">
        <f>(6*G9)+H9</f>
        <v>78</v>
      </c>
      <c r="J9" s="96"/>
      <c r="K9" s="96"/>
      <c r="L9" s="97"/>
      <c r="M9" s="95"/>
      <c r="N9" s="96">
        <f>IF(I9&gt;(((J9+F9)/2)*6)+M9,I9,(((J9+F9)/2)*6)+M9)</f>
        <v>78</v>
      </c>
      <c r="O9" s="254">
        <v>1</v>
      </c>
      <c r="P9" s="254">
        <v>2017</v>
      </c>
    </row>
    <row r="10" spans="1:16" ht="16.5" customHeight="1">
      <c r="A10" s="58">
        <f>1+A9</f>
        <v>2</v>
      </c>
      <c r="B10" s="171" t="s">
        <v>451</v>
      </c>
      <c r="C10" s="171" t="s">
        <v>452</v>
      </c>
      <c r="D10" s="12"/>
      <c r="E10" s="96">
        <v>7</v>
      </c>
      <c r="F10" s="90">
        <v>14.25</v>
      </c>
      <c r="G10" s="96">
        <f aca="true" t="shared" si="0" ref="G10:G31">(F10+E10)/2</f>
        <v>10.625</v>
      </c>
      <c r="H10" s="96"/>
      <c r="I10" s="96">
        <f aca="true" t="shared" si="1" ref="I10:I31">(6*G10)+H10</f>
        <v>63.75</v>
      </c>
      <c r="J10" s="96"/>
      <c r="K10" s="96"/>
      <c r="L10" s="97"/>
      <c r="M10" s="95"/>
      <c r="N10" s="96">
        <f aca="true" t="shared" si="2" ref="N10:N31">IF(I10&gt;(((J10+F10)/2)*6)+M10,I10,(((J10+F10)/2)*6)+M10)</f>
        <v>63.75</v>
      </c>
      <c r="O10" s="254">
        <v>1</v>
      </c>
      <c r="P10" s="254">
        <v>2017</v>
      </c>
    </row>
    <row r="11" spans="1:16" ht="16.5" customHeight="1">
      <c r="A11" s="58">
        <f aca="true" t="shared" si="3" ref="A11:A31">1+A10</f>
        <v>3</v>
      </c>
      <c r="B11" s="171" t="s">
        <v>453</v>
      </c>
      <c r="C11" s="171" t="s">
        <v>454</v>
      </c>
      <c r="D11" s="12"/>
      <c r="E11" s="96">
        <v>5</v>
      </c>
      <c r="F11" s="90">
        <v>15.5</v>
      </c>
      <c r="G11" s="96">
        <f t="shared" si="0"/>
        <v>10.25</v>
      </c>
      <c r="H11" s="96"/>
      <c r="I11" s="96">
        <f t="shared" si="1"/>
        <v>61.5</v>
      </c>
      <c r="J11" s="96"/>
      <c r="K11" s="96"/>
      <c r="L11" s="97"/>
      <c r="M11" s="95"/>
      <c r="N11" s="96">
        <f t="shared" si="2"/>
        <v>61.5</v>
      </c>
      <c r="O11" s="254">
        <v>1</v>
      </c>
      <c r="P11" s="254">
        <v>2017</v>
      </c>
    </row>
    <row r="12" spans="1:16" ht="16.5" customHeight="1">
      <c r="A12" s="58">
        <f t="shared" si="3"/>
        <v>4</v>
      </c>
      <c r="B12" s="464" t="s">
        <v>455</v>
      </c>
      <c r="C12" s="464" t="s">
        <v>169</v>
      </c>
      <c r="D12" s="12"/>
      <c r="E12" s="96">
        <v>4</v>
      </c>
      <c r="F12" s="90">
        <v>15.5</v>
      </c>
      <c r="G12" s="96">
        <f t="shared" si="0"/>
        <v>9.75</v>
      </c>
      <c r="H12" s="96"/>
      <c r="I12" s="96">
        <f t="shared" si="1"/>
        <v>58.5</v>
      </c>
      <c r="J12" s="96"/>
      <c r="K12" s="96"/>
      <c r="L12" s="97"/>
      <c r="M12" s="95"/>
      <c r="N12" s="96">
        <f t="shared" si="2"/>
        <v>58.5</v>
      </c>
      <c r="O12" s="254">
        <v>1</v>
      </c>
      <c r="P12" s="254">
        <v>2017</v>
      </c>
    </row>
    <row r="13" spans="1:16" ht="16.5" customHeight="1">
      <c r="A13" s="58">
        <f t="shared" si="3"/>
        <v>5</v>
      </c>
      <c r="B13" s="465" t="s">
        <v>456</v>
      </c>
      <c r="C13" s="465" t="s">
        <v>457</v>
      </c>
      <c r="D13" s="12"/>
      <c r="E13" s="96">
        <v>7</v>
      </c>
      <c r="F13" s="90">
        <v>15.25</v>
      </c>
      <c r="G13" s="96">
        <f t="shared" si="0"/>
        <v>11.125</v>
      </c>
      <c r="H13" s="96"/>
      <c r="I13" s="96">
        <f t="shared" si="1"/>
        <v>66.75</v>
      </c>
      <c r="J13" s="96"/>
      <c r="K13" s="96"/>
      <c r="L13" s="97"/>
      <c r="M13" s="95"/>
      <c r="N13" s="96">
        <f t="shared" si="2"/>
        <v>66.75</v>
      </c>
      <c r="O13" s="254">
        <v>1</v>
      </c>
      <c r="P13" s="254">
        <v>2017</v>
      </c>
    </row>
    <row r="14" spans="1:16" ht="16.5" customHeight="1">
      <c r="A14" s="58">
        <f t="shared" si="3"/>
        <v>6</v>
      </c>
      <c r="B14" s="466" t="s">
        <v>183</v>
      </c>
      <c r="C14" s="466" t="s">
        <v>458</v>
      </c>
      <c r="D14" s="12"/>
      <c r="E14" s="96">
        <v>11</v>
      </c>
      <c r="F14" s="90">
        <v>16.5</v>
      </c>
      <c r="G14" s="96">
        <f t="shared" si="0"/>
        <v>13.75</v>
      </c>
      <c r="H14" s="96"/>
      <c r="I14" s="96">
        <f t="shared" si="1"/>
        <v>82.5</v>
      </c>
      <c r="J14" s="96"/>
      <c r="K14" s="96"/>
      <c r="L14" s="97"/>
      <c r="M14" s="95"/>
      <c r="N14" s="96">
        <f t="shared" si="2"/>
        <v>82.5</v>
      </c>
      <c r="O14" s="254">
        <v>1</v>
      </c>
      <c r="P14" s="254">
        <v>2017</v>
      </c>
    </row>
    <row r="15" spans="1:16" ht="16.5" customHeight="1">
      <c r="A15" s="58">
        <f t="shared" si="3"/>
        <v>7</v>
      </c>
      <c r="B15" s="467" t="s">
        <v>459</v>
      </c>
      <c r="C15" s="467" t="s">
        <v>460</v>
      </c>
      <c r="D15" s="12"/>
      <c r="E15" s="96"/>
      <c r="F15" s="90"/>
      <c r="G15" s="96">
        <f t="shared" si="0"/>
        <v>0</v>
      </c>
      <c r="H15" s="96"/>
      <c r="I15" s="96">
        <f t="shared" si="1"/>
        <v>0</v>
      </c>
      <c r="J15" s="96"/>
      <c r="K15" s="96"/>
      <c r="L15" s="97"/>
      <c r="M15" s="95"/>
      <c r="N15" s="96">
        <f t="shared" si="2"/>
        <v>0</v>
      </c>
      <c r="O15" s="254">
        <v>1</v>
      </c>
      <c r="P15" s="254">
        <v>2017</v>
      </c>
    </row>
    <row r="16" spans="1:16" ht="16.5" customHeight="1">
      <c r="A16" s="58">
        <f t="shared" si="3"/>
        <v>8</v>
      </c>
      <c r="B16" s="171" t="s">
        <v>461</v>
      </c>
      <c r="C16" s="171" t="s">
        <v>462</v>
      </c>
      <c r="D16" s="12"/>
      <c r="E16" s="96">
        <v>12.5</v>
      </c>
      <c r="F16" s="90">
        <v>10.25</v>
      </c>
      <c r="G16" s="96">
        <f t="shared" si="0"/>
        <v>11.375</v>
      </c>
      <c r="H16" s="96"/>
      <c r="I16" s="96">
        <f t="shared" si="1"/>
        <v>68.25</v>
      </c>
      <c r="J16" s="96"/>
      <c r="K16" s="96"/>
      <c r="L16" s="97"/>
      <c r="M16" s="95"/>
      <c r="N16" s="96">
        <f t="shared" si="2"/>
        <v>68.25</v>
      </c>
      <c r="O16" s="254">
        <v>1</v>
      </c>
      <c r="P16" s="254">
        <v>2017</v>
      </c>
    </row>
    <row r="17" spans="1:16" ht="16.5" customHeight="1">
      <c r="A17" s="58">
        <f t="shared" si="3"/>
        <v>9</v>
      </c>
      <c r="B17" s="171" t="s">
        <v>463</v>
      </c>
      <c r="C17" s="171" t="s">
        <v>464</v>
      </c>
      <c r="D17" s="12"/>
      <c r="E17" s="96">
        <v>7</v>
      </c>
      <c r="F17" s="90">
        <v>13</v>
      </c>
      <c r="G17" s="96">
        <f t="shared" si="0"/>
        <v>10</v>
      </c>
      <c r="H17" s="96"/>
      <c r="I17" s="96">
        <f t="shared" si="1"/>
        <v>60</v>
      </c>
      <c r="J17" s="96"/>
      <c r="K17" s="96"/>
      <c r="L17" s="97"/>
      <c r="M17" s="95"/>
      <c r="N17" s="96">
        <f t="shared" si="2"/>
        <v>60</v>
      </c>
      <c r="O17" s="254">
        <v>1</v>
      </c>
      <c r="P17" s="254">
        <v>2017</v>
      </c>
    </row>
    <row r="18" spans="1:16" ht="16.5" customHeight="1">
      <c r="A18" s="58">
        <f t="shared" si="3"/>
        <v>10</v>
      </c>
      <c r="B18" s="171" t="s">
        <v>465</v>
      </c>
      <c r="C18" s="171" t="s">
        <v>466</v>
      </c>
      <c r="D18" s="12"/>
      <c r="E18" s="96">
        <v>11</v>
      </c>
      <c r="F18" s="90">
        <v>17.25</v>
      </c>
      <c r="G18" s="96">
        <f t="shared" si="0"/>
        <v>14.125</v>
      </c>
      <c r="H18" s="96"/>
      <c r="I18" s="96">
        <f t="shared" si="1"/>
        <v>84.75</v>
      </c>
      <c r="J18" s="96"/>
      <c r="K18" s="96"/>
      <c r="L18" s="97"/>
      <c r="M18" s="95"/>
      <c r="N18" s="96">
        <f t="shared" si="2"/>
        <v>84.75</v>
      </c>
      <c r="O18" s="254">
        <v>1</v>
      </c>
      <c r="P18" s="254">
        <v>2017</v>
      </c>
    </row>
    <row r="19" spans="1:16" ht="16.5" customHeight="1">
      <c r="A19" s="58">
        <f t="shared" si="3"/>
        <v>11</v>
      </c>
      <c r="B19" s="171" t="s">
        <v>467</v>
      </c>
      <c r="C19" s="171" t="s">
        <v>468</v>
      </c>
      <c r="D19" s="12"/>
      <c r="E19" s="96">
        <v>14.5</v>
      </c>
      <c r="F19" s="90">
        <v>15</v>
      </c>
      <c r="G19" s="96">
        <f t="shared" si="0"/>
        <v>14.75</v>
      </c>
      <c r="H19" s="96"/>
      <c r="I19" s="96">
        <f t="shared" si="1"/>
        <v>88.5</v>
      </c>
      <c r="J19" s="96"/>
      <c r="K19" s="96"/>
      <c r="L19" s="97"/>
      <c r="M19" s="95"/>
      <c r="N19" s="96">
        <f t="shared" si="2"/>
        <v>88.5</v>
      </c>
      <c r="O19" s="254">
        <v>1</v>
      </c>
      <c r="P19" s="254">
        <v>2017</v>
      </c>
    </row>
    <row r="20" spans="1:16" ht="16.5" customHeight="1">
      <c r="A20" s="58">
        <f t="shared" si="3"/>
        <v>12</v>
      </c>
      <c r="B20" s="464" t="s">
        <v>469</v>
      </c>
      <c r="C20" s="464" t="s">
        <v>470</v>
      </c>
      <c r="D20" s="12"/>
      <c r="E20" s="96">
        <v>10</v>
      </c>
      <c r="F20" s="90">
        <v>16.25</v>
      </c>
      <c r="G20" s="96">
        <f t="shared" si="0"/>
        <v>13.125</v>
      </c>
      <c r="H20" s="96"/>
      <c r="I20" s="96">
        <f t="shared" si="1"/>
        <v>78.75</v>
      </c>
      <c r="J20" s="96"/>
      <c r="K20" s="96"/>
      <c r="L20" s="97"/>
      <c r="M20" s="95"/>
      <c r="N20" s="96">
        <f t="shared" si="2"/>
        <v>78.75</v>
      </c>
      <c r="O20" s="254">
        <v>1</v>
      </c>
      <c r="P20" s="254">
        <v>2017</v>
      </c>
    </row>
    <row r="21" spans="1:16" ht="16.5" customHeight="1">
      <c r="A21" s="58">
        <f t="shared" si="3"/>
        <v>13</v>
      </c>
      <c r="B21" s="171" t="s">
        <v>471</v>
      </c>
      <c r="C21" s="171" t="s">
        <v>472</v>
      </c>
      <c r="D21" s="7"/>
      <c r="E21" s="96">
        <v>15</v>
      </c>
      <c r="F21" s="90">
        <v>14.5</v>
      </c>
      <c r="G21" s="96">
        <f t="shared" si="0"/>
        <v>14.75</v>
      </c>
      <c r="H21" s="96"/>
      <c r="I21" s="96">
        <f t="shared" si="1"/>
        <v>88.5</v>
      </c>
      <c r="J21" s="96"/>
      <c r="K21" s="96"/>
      <c r="L21" s="97"/>
      <c r="M21" s="95"/>
      <c r="N21" s="96">
        <f t="shared" si="2"/>
        <v>88.5</v>
      </c>
      <c r="O21" s="254">
        <v>1</v>
      </c>
      <c r="P21" s="254">
        <v>2017</v>
      </c>
    </row>
    <row r="22" spans="1:16" ht="16.5" customHeight="1">
      <c r="A22" s="58">
        <f t="shared" si="3"/>
        <v>14</v>
      </c>
      <c r="B22" s="465" t="s">
        <v>473</v>
      </c>
      <c r="C22" s="171" t="s">
        <v>474</v>
      </c>
      <c r="D22" s="12"/>
      <c r="E22" s="96">
        <v>5</v>
      </c>
      <c r="F22" s="90">
        <v>13</v>
      </c>
      <c r="G22" s="96">
        <f t="shared" si="0"/>
        <v>9</v>
      </c>
      <c r="H22" s="96"/>
      <c r="I22" s="96">
        <f t="shared" si="1"/>
        <v>54</v>
      </c>
      <c r="J22" s="96"/>
      <c r="K22" s="96"/>
      <c r="L22" s="97"/>
      <c r="M22" s="95"/>
      <c r="N22" s="96">
        <f t="shared" si="2"/>
        <v>54</v>
      </c>
      <c r="O22" s="254">
        <v>1</v>
      </c>
      <c r="P22" s="254">
        <v>2017</v>
      </c>
    </row>
    <row r="23" spans="1:16" ht="16.5" customHeight="1">
      <c r="A23" s="58">
        <f t="shared" si="3"/>
        <v>15</v>
      </c>
      <c r="B23" s="465" t="s">
        <v>451</v>
      </c>
      <c r="C23" s="171" t="s">
        <v>475</v>
      </c>
      <c r="D23" s="12"/>
      <c r="E23" s="96">
        <v>4</v>
      </c>
      <c r="F23" s="90">
        <v>17</v>
      </c>
      <c r="G23" s="96">
        <f t="shared" si="0"/>
        <v>10.5</v>
      </c>
      <c r="H23" s="96"/>
      <c r="I23" s="96">
        <f t="shared" si="1"/>
        <v>63</v>
      </c>
      <c r="J23" s="96"/>
      <c r="K23" s="96"/>
      <c r="L23" s="97"/>
      <c r="M23" s="95"/>
      <c r="N23" s="96">
        <f t="shared" si="2"/>
        <v>63</v>
      </c>
      <c r="O23" s="254">
        <v>1</v>
      </c>
      <c r="P23" s="254">
        <v>2017</v>
      </c>
    </row>
    <row r="24" spans="1:16" ht="16.5" customHeight="1">
      <c r="A24" s="58">
        <f t="shared" si="3"/>
        <v>16</v>
      </c>
      <c r="B24" s="171" t="s">
        <v>476</v>
      </c>
      <c r="C24" s="171" t="s">
        <v>477</v>
      </c>
      <c r="D24" s="148"/>
      <c r="E24" s="96">
        <v>8.5</v>
      </c>
      <c r="F24" s="90">
        <v>15.25</v>
      </c>
      <c r="G24" s="96">
        <f t="shared" si="0"/>
        <v>11.875</v>
      </c>
      <c r="H24" s="96"/>
      <c r="I24" s="96">
        <f t="shared" si="1"/>
        <v>71.25</v>
      </c>
      <c r="J24" s="96"/>
      <c r="K24" s="96"/>
      <c r="L24" s="97"/>
      <c r="M24" s="95"/>
      <c r="N24" s="96">
        <f t="shared" si="2"/>
        <v>71.25</v>
      </c>
      <c r="O24" s="254">
        <v>1</v>
      </c>
      <c r="P24" s="254">
        <v>2017</v>
      </c>
    </row>
    <row r="25" spans="1:16" ht="16.5" customHeight="1">
      <c r="A25" s="58">
        <f t="shared" si="3"/>
        <v>17</v>
      </c>
      <c r="B25" s="468" t="s">
        <v>478</v>
      </c>
      <c r="C25" s="468" t="s">
        <v>479</v>
      </c>
      <c r="D25" s="469"/>
      <c r="E25" s="96">
        <v>12</v>
      </c>
      <c r="F25" s="90">
        <v>19</v>
      </c>
      <c r="G25" s="96">
        <f t="shared" si="0"/>
        <v>15.5</v>
      </c>
      <c r="H25" s="96"/>
      <c r="I25" s="96">
        <f t="shared" si="1"/>
        <v>93</v>
      </c>
      <c r="J25" s="96"/>
      <c r="K25" s="96"/>
      <c r="L25" s="97"/>
      <c r="M25" s="95"/>
      <c r="N25" s="96">
        <f t="shared" si="2"/>
        <v>93</v>
      </c>
      <c r="O25" s="254">
        <v>1</v>
      </c>
      <c r="P25" s="254">
        <v>2017</v>
      </c>
    </row>
    <row r="26" spans="1:16" ht="16.5" customHeight="1">
      <c r="A26" s="58">
        <f t="shared" si="3"/>
        <v>18</v>
      </c>
      <c r="B26" s="470" t="s">
        <v>480</v>
      </c>
      <c r="C26" s="470" t="s">
        <v>481</v>
      </c>
      <c r="D26" s="469"/>
      <c r="E26" s="96">
        <v>10</v>
      </c>
      <c r="F26" s="90">
        <v>15.5</v>
      </c>
      <c r="G26" s="96">
        <f t="shared" si="0"/>
        <v>12.75</v>
      </c>
      <c r="H26" s="96"/>
      <c r="I26" s="96">
        <f t="shared" si="1"/>
        <v>76.5</v>
      </c>
      <c r="J26" s="96"/>
      <c r="K26" s="96"/>
      <c r="L26" s="97"/>
      <c r="M26" s="95"/>
      <c r="N26" s="96">
        <f t="shared" si="2"/>
        <v>76.5</v>
      </c>
      <c r="O26" s="254">
        <v>1</v>
      </c>
      <c r="P26" s="254">
        <v>2017</v>
      </c>
    </row>
    <row r="27" spans="1:16" ht="16.5" customHeight="1">
      <c r="A27" s="58">
        <f t="shared" si="3"/>
        <v>19</v>
      </c>
      <c r="B27" s="470" t="s">
        <v>482</v>
      </c>
      <c r="C27" s="470" t="s">
        <v>483</v>
      </c>
      <c r="D27" s="469"/>
      <c r="E27" s="96">
        <v>12</v>
      </c>
      <c r="F27" s="90">
        <v>17.25</v>
      </c>
      <c r="G27" s="96">
        <f t="shared" si="0"/>
        <v>14.625</v>
      </c>
      <c r="H27" s="96"/>
      <c r="I27" s="96">
        <f t="shared" si="1"/>
        <v>87.75</v>
      </c>
      <c r="J27" s="96"/>
      <c r="K27" s="96"/>
      <c r="L27" s="97"/>
      <c r="M27" s="95"/>
      <c r="N27" s="96">
        <f t="shared" si="2"/>
        <v>87.75</v>
      </c>
      <c r="O27" s="254">
        <v>1</v>
      </c>
      <c r="P27" s="254">
        <v>2017</v>
      </c>
    </row>
    <row r="28" spans="1:16" ht="16.5" customHeight="1">
      <c r="A28" s="58">
        <f t="shared" si="3"/>
        <v>20</v>
      </c>
      <c r="B28" s="471" t="s">
        <v>484</v>
      </c>
      <c r="C28" s="471" t="s">
        <v>170</v>
      </c>
      <c r="D28" s="469"/>
      <c r="E28" s="96">
        <v>6</v>
      </c>
      <c r="F28" s="90">
        <v>19</v>
      </c>
      <c r="G28" s="96">
        <f t="shared" si="0"/>
        <v>12.5</v>
      </c>
      <c r="H28" s="96"/>
      <c r="I28" s="96">
        <f t="shared" si="1"/>
        <v>75</v>
      </c>
      <c r="J28" s="96"/>
      <c r="K28" s="96"/>
      <c r="L28" s="97"/>
      <c r="M28" s="95"/>
      <c r="N28" s="96">
        <f t="shared" si="2"/>
        <v>75</v>
      </c>
      <c r="O28" s="254">
        <v>1</v>
      </c>
      <c r="P28" s="254">
        <v>2017</v>
      </c>
    </row>
    <row r="29" spans="1:16" ht="16.5" customHeight="1">
      <c r="A29" s="58">
        <f t="shared" si="3"/>
        <v>21</v>
      </c>
      <c r="B29" s="471" t="s">
        <v>485</v>
      </c>
      <c r="C29" s="471" t="s">
        <v>486</v>
      </c>
      <c r="D29" s="469"/>
      <c r="E29" s="96">
        <v>3.5</v>
      </c>
      <c r="F29" s="90">
        <v>16.5</v>
      </c>
      <c r="G29" s="96">
        <f t="shared" si="0"/>
        <v>10</v>
      </c>
      <c r="H29" s="96"/>
      <c r="I29" s="96">
        <f t="shared" si="1"/>
        <v>60</v>
      </c>
      <c r="J29" s="96"/>
      <c r="K29" s="96"/>
      <c r="L29" s="97"/>
      <c r="M29" s="95"/>
      <c r="N29" s="96">
        <f t="shared" si="2"/>
        <v>60</v>
      </c>
      <c r="O29" s="254">
        <v>1</v>
      </c>
      <c r="P29" s="254">
        <v>2017</v>
      </c>
    </row>
    <row r="30" spans="1:16" ht="16.5" customHeight="1">
      <c r="A30" s="58">
        <f t="shared" si="3"/>
        <v>22</v>
      </c>
      <c r="B30" s="465" t="s">
        <v>487</v>
      </c>
      <c r="C30" s="465" t="s">
        <v>488</v>
      </c>
      <c r="D30" s="7"/>
      <c r="E30" s="96">
        <v>4</v>
      </c>
      <c r="F30" s="90">
        <v>16</v>
      </c>
      <c r="G30" s="96">
        <f t="shared" si="0"/>
        <v>10</v>
      </c>
      <c r="H30" s="96"/>
      <c r="I30" s="96">
        <f t="shared" si="1"/>
        <v>60</v>
      </c>
      <c r="J30" s="96"/>
      <c r="K30" s="96"/>
      <c r="L30" s="97"/>
      <c r="M30" s="95"/>
      <c r="N30" s="96">
        <f t="shared" si="2"/>
        <v>60</v>
      </c>
      <c r="O30" s="254">
        <v>1</v>
      </c>
      <c r="P30" s="254">
        <v>2017</v>
      </c>
    </row>
    <row r="31" spans="1:16" ht="16.5" customHeight="1">
      <c r="A31" s="58">
        <f t="shared" si="3"/>
        <v>23</v>
      </c>
      <c r="B31" s="466" t="s">
        <v>220</v>
      </c>
      <c r="C31" s="558" t="s">
        <v>221</v>
      </c>
      <c r="D31" s="479" t="s">
        <v>490</v>
      </c>
      <c r="E31" s="96">
        <v>8.5</v>
      </c>
      <c r="F31" s="90">
        <v>12</v>
      </c>
      <c r="G31" s="96">
        <f t="shared" si="0"/>
        <v>10.25</v>
      </c>
      <c r="H31" s="96"/>
      <c r="I31" s="96">
        <f t="shared" si="1"/>
        <v>61.5</v>
      </c>
      <c r="J31" s="96"/>
      <c r="K31" s="96"/>
      <c r="L31" s="97"/>
      <c r="M31" s="95"/>
      <c r="N31" s="96">
        <f t="shared" si="2"/>
        <v>61.5</v>
      </c>
      <c r="O31" s="254">
        <v>1</v>
      </c>
      <c r="P31" s="254">
        <v>2016</v>
      </c>
    </row>
    <row r="33" ht="15.75">
      <c r="B33" s="98"/>
    </row>
    <row r="34" ht="15.75">
      <c r="B34" s="98"/>
    </row>
    <row r="35" ht="15.75">
      <c r="B35" s="98"/>
    </row>
    <row r="36" ht="15.75">
      <c r="B36" s="98"/>
    </row>
    <row r="37" ht="15.75">
      <c r="B37" s="98" t="s">
        <v>19</v>
      </c>
    </row>
    <row r="38" ht="15.75">
      <c r="B38" s="98"/>
    </row>
    <row r="39" ht="15.75">
      <c r="B39" s="98"/>
    </row>
    <row r="40" ht="15.75">
      <c r="B40" s="98"/>
    </row>
    <row r="41" ht="15.75">
      <c r="B41" s="98"/>
    </row>
    <row r="42" ht="15.75">
      <c r="B42" s="98"/>
    </row>
    <row r="43" ht="15.75">
      <c r="B43" s="98"/>
    </row>
    <row r="44" ht="15.75">
      <c r="B44" s="98"/>
    </row>
    <row r="45" ht="15.75">
      <c r="B45" s="98"/>
    </row>
    <row r="46" ht="15.75">
      <c r="B46" s="98"/>
    </row>
    <row r="47" ht="16.5" customHeight="1">
      <c r="B47" s="98"/>
    </row>
    <row r="48" ht="16.5" customHeight="1">
      <c r="B48" s="98"/>
    </row>
    <row r="49" ht="16.5" customHeight="1">
      <c r="B49" s="98"/>
    </row>
    <row r="50" ht="16.5" customHeight="1">
      <c r="B50" s="98"/>
    </row>
    <row r="51" ht="16.5" customHeight="1">
      <c r="B51" s="98"/>
    </row>
    <row r="52" ht="16.5" customHeight="1">
      <c r="B52" s="98"/>
    </row>
    <row r="53" ht="16.5" customHeight="1">
      <c r="B53" s="98"/>
    </row>
    <row r="54" spans="1:14" ht="12.75">
      <c r="A54" s="93" t="s">
        <v>0</v>
      </c>
      <c r="B54" s="75"/>
      <c r="C54" s="75"/>
      <c r="D54" s="75"/>
      <c r="E54" s="264"/>
      <c r="F54" s="75" t="s">
        <v>91</v>
      </c>
      <c r="G54" s="76"/>
      <c r="H54" s="76"/>
      <c r="I54" s="76"/>
      <c r="J54" s="76"/>
      <c r="L54" s="76" t="str">
        <f>$L$1</f>
        <v>السنة الجامعية :2017/2016</v>
      </c>
      <c r="N54" s="76"/>
    </row>
    <row r="55" spans="1:14" ht="12.75">
      <c r="A55" s="93" t="s">
        <v>1</v>
      </c>
      <c r="B55" s="75"/>
      <c r="C55" s="75"/>
      <c r="D55" s="75"/>
      <c r="E55" s="264"/>
      <c r="F55" s="76" t="s">
        <v>2</v>
      </c>
      <c r="G55" s="75"/>
      <c r="H55" s="75"/>
      <c r="I55" s="76" t="s">
        <v>212</v>
      </c>
      <c r="J55" s="76"/>
      <c r="K55" s="76"/>
      <c r="L55" s="76"/>
      <c r="M55" s="76"/>
      <c r="N55" s="76"/>
    </row>
    <row r="56" spans="1:14" ht="12.75">
      <c r="A56" s="93" t="s">
        <v>3</v>
      </c>
      <c r="B56" s="75"/>
      <c r="C56" s="75"/>
      <c r="D56" s="75"/>
      <c r="E56" s="264"/>
      <c r="F56" s="76" t="s">
        <v>4</v>
      </c>
      <c r="G56" s="75"/>
      <c r="H56" s="75"/>
      <c r="I56" s="77">
        <v>6</v>
      </c>
      <c r="J56" s="76"/>
      <c r="K56" s="76"/>
      <c r="L56" s="76"/>
      <c r="M56" s="76"/>
      <c r="N56" s="76"/>
    </row>
    <row r="57" spans="1:14" ht="12.75">
      <c r="A57" s="93"/>
      <c r="B57" s="75"/>
      <c r="C57" s="75"/>
      <c r="D57" s="75"/>
      <c r="E57" s="264"/>
      <c r="F57" s="76" t="s">
        <v>5</v>
      </c>
      <c r="G57" s="75"/>
      <c r="H57" s="75"/>
      <c r="I57" s="89" t="s">
        <v>501</v>
      </c>
      <c r="J57" s="76"/>
      <c r="K57" s="76"/>
      <c r="L57" s="76"/>
      <c r="M57" s="76"/>
      <c r="N57" s="76"/>
    </row>
    <row r="58" spans="1:14" ht="15.75">
      <c r="A58" s="93" t="s">
        <v>6</v>
      </c>
      <c r="B58" s="75">
        <v>1</v>
      </c>
      <c r="C58" s="75"/>
      <c r="D58" s="75"/>
      <c r="E58" s="265"/>
      <c r="F58" s="76"/>
      <c r="G58" s="79" t="s">
        <v>7</v>
      </c>
      <c r="H58" s="79"/>
      <c r="I58" s="76"/>
      <c r="J58" s="76"/>
      <c r="K58" s="76"/>
      <c r="L58" s="75" t="s">
        <v>38</v>
      </c>
      <c r="M58" s="76"/>
      <c r="N58" s="76"/>
    </row>
    <row r="59" spans="1:14" ht="12.75">
      <c r="A59" s="93"/>
      <c r="B59" s="75"/>
      <c r="C59" s="75"/>
      <c r="D59" s="75"/>
      <c r="E59" s="264"/>
      <c r="F59" s="76"/>
      <c r="G59" s="76"/>
      <c r="H59" s="76"/>
      <c r="I59" s="76"/>
      <c r="J59" s="76"/>
      <c r="K59" s="76"/>
      <c r="L59" s="76"/>
      <c r="M59" s="76"/>
      <c r="N59" s="76"/>
    </row>
    <row r="60" spans="1:14" ht="25.5">
      <c r="A60" s="80" t="s">
        <v>8</v>
      </c>
      <c r="B60" s="81" t="s">
        <v>9</v>
      </c>
      <c r="C60" s="81" t="s">
        <v>10</v>
      </c>
      <c r="D60" s="81"/>
      <c r="E60" s="82" t="s">
        <v>18</v>
      </c>
      <c r="F60" s="83" t="s">
        <v>11</v>
      </c>
      <c r="G60" s="83" t="s">
        <v>12</v>
      </c>
      <c r="H60" s="81" t="s">
        <v>15</v>
      </c>
      <c r="I60" s="83" t="s">
        <v>17</v>
      </c>
      <c r="J60" s="83" t="s">
        <v>14</v>
      </c>
      <c r="K60" s="83" t="s">
        <v>13</v>
      </c>
      <c r="L60" s="83" t="s">
        <v>17</v>
      </c>
      <c r="M60" s="81" t="s">
        <v>15</v>
      </c>
      <c r="N60" s="83" t="s">
        <v>16</v>
      </c>
    </row>
    <row r="61" spans="1:16" ht="12.75">
      <c r="A61" s="84"/>
      <c r="B61" s="85"/>
      <c r="C61" s="85"/>
      <c r="D61" s="85"/>
      <c r="E61" s="86">
        <v>20</v>
      </c>
      <c r="F61" s="87">
        <v>20</v>
      </c>
      <c r="G61" s="87">
        <v>20</v>
      </c>
      <c r="H61" s="85" t="s">
        <v>31</v>
      </c>
      <c r="I61" s="87">
        <v>120</v>
      </c>
      <c r="J61" s="87">
        <v>20</v>
      </c>
      <c r="K61" s="87">
        <v>20</v>
      </c>
      <c r="L61" s="85">
        <v>120</v>
      </c>
      <c r="M61" s="85" t="s">
        <v>32</v>
      </c>
      <c r="N61" s="87"/>
      <c r="O61" s="254" t="s">
        <v>83</v>
      </c>
      <c r="P61" s="254" t="s">
        <v>226</v>
      </c>
    </row>
    <row r="62" spans="1:16" ht="16.5" customHeight="1">
      <c r="A62" s="95">
        <v>1</v>
      </c>
      <c r="B62" s="50" t="str">
        <f aca="true" t="shared" si="4" ref="B62:D84">IF(B9&gt;0,B9," ")</f>
        <v>بوخاتم</v>
      </c>
      <c r="C62" s="50" t="str">
        <f t="shared" si="4"/>
        <v>دنيا</v>
      </c>
      <c r="D62" s="88" t="str">
        <f t="shared" si="4"/>
        <v> </v>
      </c>
      <c r="E62" s="96">
        <v>14</v>
      </c>
      <c r="F62" s="90">
        <v>15</v>
      </c>
      <c r="G62" s="96">
        <f>(F62+E62)/2</f>
        <v>14.5</v>
      </c>
      <c r="H62" s="96"/>
      <c r="I62" s="96">
        <f>(6*G62)+H62</f>
        <v>87</v>
      </c>
      <c r="J62" s="96"/>
      <c r="K62" s="96"/>
      <c r="L62" s="97"/>
      <c r="M62" s="95"/>
      <c r="N62" s="96">
        <f>IF(I62&gt;(((J62+F62)/2)*6)+M62,I62,(((J62+F62)/2)*6)+M62)</f>
        <v>87</v>
      </c>
      <c r="O62" s="254">
        <v>1</v>
      </c>
      <c r="P62" s="254">
        <v>2017</v>
      </c>
    </row>
    <row r="63" spans="1:16" ht="16.5" customHeight="1">
      <c r="A63" s="95">
        <v>2</v>
      </c>
      <c r="B63" s="50" t="str">
        <f t="shared" si="4"/>
        <v>بوسالم</v>
      </c>
      <c r="C63" s="50" t="str">
        <f t="shared" si="4"/>
        <v>إكرام</v>
      </c>
      <c r="D63" s="88" t="str">
        <f t="shared" si="4"/>
        <v> </v>
      </c>
      <c r="E63" s="96">
        <v>17</v>
      </c>
      <c r="F63" s="90">
        <v>14.5</v>
      </c>
      <c r="G63" s="96">
        <f aca="true" t="shared" si="5" ref="G63:G84">(F63+E63)/2</f>
        <v>15.75</v>
      </c>
      <c r="H63" s="96"/>
      <c r="I63" s="96">
        <f aca="true" t="shared" si="6" ref="I63:I84">(6*G63)+H63</f>
        <v>94.5</v>
      </c>
      <c r="J63" s="96"/>
      <c r="K63" s="96"/>
      <c r="L63" s="97"/>
      <c r="M63" s="95"/>
      <c r="N63" s="96">
        <f aca="true" t="shared" si="7" ref="N63:N84">IF(I63&gt;(((J63+F63)/2)*6)+M63,I63,(((J63+F63)/2)*6)+M63)</f>
        <v>94.5</v>
      </c>
      <c r="O63" s="254">
        <v>1</v>
      </c>
      <c r="P63" s="254">
        <v>2017</v>
      </c>
    </row>
    <row r="64" spans="1:16" ht="16.5" customHeight="1">
      <c r="A64" s="95">
        <v>3</v>
      </c>
      <c r="B64" s="50" t="str">
        <f t="shared" si="4"/>
        <v>محرز</v>
      </c>
      <c r="C64" s="50" t="str">
        <f t="shared" si="4"/>
        <v>نوال</v>
      </c>
      <c r="D64" s="88" t="str">
        <f t="shared" si="4"/>
        <v> </v>
      </c>
      <c r="E64" s="96">
        <v>16</v>
      </c>
      <c r="F64" s="90">
        <v>14.75</v>
      </c>
      <c r="G64" s="96">
        <f t="shared" si="5"/>
        <v>15.375</v>
      </c>
      <c r="H64" s="96"/>
      <c r="I64" s="96">
        <f t="shared" si="6"/>
        <v>92.25</v>
      </c>
      <c r="J64" s="96"/>
      <c r="K64" s="96"/>
      <c r="L64" s="97"/>
      <c r="M64" s="95"/>
      <c r="N64" s="96">
        <f t="shared" si="7"/>
        <v>92.25</v>
      </c>
      <c r="O64" s="254">
        <v>1</v>
      </c>
      <c r="P64" s="254">
        <v>2017</v>
      </c>
    </row>
    <row r="65" spans="1:16" ht="16.5" customHeight="1">
      <c r="A65" s="95">
        <v>4</v>
      </c>
      <c r="B65" s="50" t="str">
        <f t="shared" si="4"/>
        <v>بوشعالة</v>
      </c>
      <c r="C65" s="50" t="str">
        <f t="shared" si="4"/>
        <v>أمال</v>
      </c>
      <c r="D65" s="88" t="str">
        <f t="shared" si="4"/>
        <v> </v>
      </c>
      <c r="E65" s="96">
        <v>15</v>
      </c>
      <c r="F65" s="90">
        <v>14.75</v>
      </c>
      <c r="G65" s="96">
        <f t="shared" si="5"/>
        <v>14.875</v>
      </c>
      <c r="H65" s="96"/>
      <c r="I65" s="96">
        <f t="shared" si="6"/>
        <v>89.25</v>
      </c>
      <c r="J65" s="96"/>
      <c r="K65" s="96"/>
      <c r="L65" s="97"/>
      <c r="M65" s="95"/>
      <c r="N65" s="96">
        <f t="shared" si="7"/>
        <v>89.25</v>
      </c>
      <c r="O65" s="254">
        <v>1</v>
      </c>
      <c r="P65" s="254">
        <v>2017</v>
      </c>
    </row>
    <row r="66" spans="1:16" ht="16.5" customHeight="1">
      <c r="A66" s="95">
        <v>5</v>
      </c>
      <c r="B66" s="50" t="str">
        <f t="shared" si="4"/>
        <v>ورغي</v>
      </c>
      <c r="C66" s="50" t="str">
        <f t="shared" si="4"/>
        <v>فيروز</v>
      </c>
      <c r="D66" s="88" t="str">
        <f t="shared" si="4"/>
        <v> </v>
      </c>
      <c r="E66" s="96">
        <v>16.5</v>
      </c>
      <c r="F66" s="90">
        <v>14.5</v>
      </c>
      <c r="G66" s="96">
        <f t="shared" si="5"/>
        <v>15.5</v>
      </c>
      <c r="H66" s="96"/>
      <c r="I66" s="96">
        <f t="shared" si="6"/>
        <v>93</v>
      </c>
      <c r="J66" s="96"/>
      <c r="K66" s="96"/>
      <c r="L66" s="97"/>
      <c r="M66" s="95"/>
      <c r="N66" s="96">
        <f t="shared" si="7"/>
        <v>93</v>
      </c>
      <c r="O66" s="254">
        <v>1</v>
      </c>
      <c r="P66" s="254">
        <v>2017</v>
      </c>
    </row>
    <row r="67" spans="1:16" ht="16.5" customHeight="1">
      <c r="A67" s="95">
        <v>6</v>
      </c>
      <c r="B67" s="50" t="str">
        <f t="shared" si="4"/>
        <v>حمزة</v>
      </c>
      <c r="C67" s="50" t="str">
        <f t="shared" si="4"/>
        <v>فارس  الإسلام</v>
      </c>
      <c r="D67" s="88" t="str">
        <f t="shared" si="4"/>
        <v> </v>
      </c>
      <c r="E67" s="96">
        <v>16</v>
      </c>
      <c r="F67" s="90">
        <v>14.5</v>
      </c>
      <c r="G67" s="96">
        <f t="shared" si="5"/>
        <v>15.25</v>
      </c>
      <c r="H67" s="96"/>
      <c r="I67" s="96">
        <f t="shared" si="6"/>
        <v>91.5</v>
      </c>
      <c r="J67" s="96"/>
      <c r="K67" s="96"/>
      <c r="L67" s="97"/>
      <c r="M67" s="95"/>
      <c r="N67" s="96">
        <f t="shared" si="7"/>
        <v>91.5</v>
      </c>
      <c r="O67" s="254">
        <v>1</v>
      </c>
      <c r="P67" s="254">
        <v>2017</v>
      </c>
    </row>
    <row r="68" spans="1:16" ht="16.5" customHeight="1">
      <c r="A68" s="95">
        <v>7</v>
      </c>
      <c r="B68" s="50" t="str">
        <f t="shared" si="4"/>
        <v>عينوز</v>
      </c>
      <c r="C68" s="50" t="str">
        <f t="shared" si="4"/>
        <v>إلهام</v>
      </c>
      <c r="D68" s="88" t="str">
        <f t="shared" si="4"/>
        <v> </v>
      </c>
      <c r="E68" s="96"/>
      <c r="F68" s="90"/>
      <c r="G68" s="96">
        <f t="shared" si="5"/>
        <v>0</v>
      </c>
      <c r="H68" s="96"/>
      <c r="I68" s="96">
        <f t="shared" si="6"/>
        <v>0</v>
      </c>
      <c r="J68" s="96"/>
      <c r="K68" s="96"/>
      <c r="L68" s="97"/>
      <c r="M68" s="95"/>
      <c r="N68" s="96">
        <f t="shared" si="7"/>
        <v>0</v>
      </c>
      <c r="O68" s="254">
        <v>1</v>
      </c>
      <c r="P68" s="254">
        <v>2017</v>
      </c>
    </row>
    <row r="69" spans="1:16" ht="16.5" customHeight="1">
      <c r="A69" s="95">
        <v>8</v>
      </c>
      <c r="B69" s="50" t="str">
        <f t="shared" si="4"/>
        <v>حلواني</v>
      </c>
      <c r="C69" s="50" t="str">
        <f t="shared" si="4"/>
        <v>إيمان</v>
      </c>
      <c r="D69" s="88" t="str">
        <f t="shared" si="4"/>
        <v> </v>
      </c>
      <c r="E69" s="96">
        <v>13.5</v>
      </c>
      <c r="F69" s="90">
        <v>13.5</v>
      </c>
      <c r="G69" s="96">
        <f t="shared" si="5"/>
        <v>13.5</v>
      </c>
      <c r="H69" s="96"/>
      <c r="I69" s="96">
        <f t="shared" si="6"/>
        <v>81</v>
      </c>
      <c r="J69" s="96"/>
      <c r="K69" s="96"/>
      <c r="L69" s="97"/>
      <c r="M69" s="95"/>
      <c r="N69" s="96">
        <f t="shared" si="7"/>
        <v>81</v>
      </c>
      <c r="O69" s="254">
        <v>1</v>
      </c>
      <c r="P69" s="254">
        <v>2017</v>
      </c>
    </row>
    <row r="70" spans="1:16" ht="16.5" customHeight="1">
      <c r="A70" s="95">
        <v>9</v>
      </c>
      <c r="B70" s="50" t="str">
        <f t="shared" si="4"/>
        <v>بومايلة</v>
      </c>
      <c r="C70" s="50" t="str">
        <f t="shared" si="4"/>
        <v>روميساء</v>
      </c>
      <c r="D70" s="88" t="str">
        <f t="shared" si="4"/>
        <v> </v>
      </c>
      <c r="E70" s="96">
        <v>14</v>
      </c>
      <c r="F70" s="90">
        <v>14.5</v>
      </c>
      <c r="G70" s="96">
        <f t="shared" si="5"/>
        <v>14.25</v>
      </c>
      <c r="H70" s="96"/>
      <c r="I70" s="96">
        <f t="shared" si="6"/>
        <v>85.5</v>
      </c>
      <c r="J70" s="96"/>
      <c r="K70" s="96"/>
      <c r="L70" s="97"/>
      <c r="M70" s="95"/>
      <c r="N70" s="96">
        <f t="shared" si="7"/>
        <v>85.5</v>
      </c>
      <c r="O70" s="254">
        <v>1</v>
      </c>
      <c r="P70" s="254">
        <v>2017</v>
      </c>
    </row>
    <row r="71" spans="1:16" ht="16.5" customHeight="1">
      <c r="A71" s="95">
        <v>10</v>
      </c>
      <c r="B71" s="50" t="str">
        <f t="shared" si="4"/>
        <v>بن سعدون</v>
      </c>
      <c r="C71" s="50" t="str">
        <f t="shared" si="4"/>
        <v>لطفي</v>
      </c>
      <c r="D71" s="88" t="str">
        <f t="shared" si="4"/>
        <v> </v>
      </c>
      <c r="E71" s="96">
        <v>11</v>
      </c>
      <c r="F71" s="90">
        <v>14.5</v>
      </c>
      <c r="G71" s="96">
        <f t="shared" si="5"/>
        <v>12.75</v>
      </c>
      <c r="H71" s="96"/>
      <c r="I71" s="96">
        <f t="shared" si="6"/>
        <v>76.5</v>
      </c>
      <c r="J71" s="96"/>
      <c r="K71" s="96"/>
      <c r="L71" s="97"/>
      <c r="M71" s="95"/>
      <c r="N71" s="96">
        <f t="shared" si="7"/>
        <v>76.5</v>
      </c>
      <c r="O71" s="254">
        <v>1</v>
      </c>
      <c r="P71" s="254">
        <v>2017</v>
      </c>
    </row>
    <row r="72" spans="1:16" ht="16.5" customHeight="1">
      <c r="A72" s="95">
        <v>11</v>
      </c>
      <c r="B72" s="50" t="str">
        <f t="shared" si="4"/>
        <v>لعجيمي</v>
      </c>
      <c r="C72" s="50" t="str">
        <f t="shared" si="4"/>
        <v>صبرينة</v>
      </c>
      <c r="D72" s="88" t="str">
        <f t="shared" si="4"/>
        <v> </v>
      </c>
      <c r="E72" s="96">
        <v>11</v>
      </c>
      <c r="F72" s="90">
        <v>14</v>
      </c>
      <c r="G72" s="96">
        <f t="shared" si="5"/>
        <v>12.5</v>
      </c>
      <c r="H72" s="96"/>
      <c r="I72" s="96">
        <f t="shared" si="6"/>
        <v>75</v>
      </c>
      <c r="J72" s="96"/>
      <c r="K72" s="96"/>
      <c r="L72" s="97"/>
      <c r="M72" s="95"/>
      <c r="N72" s="96">
        <f t="shared" si="7"/>
        <v>75</v>
      </c>
      <c r="O72" s="254">
        <v>1</v>
      </c>
      <c r="P72" s="254">
        <v>2017</v>
      </c>
    </row>
    <row r="73" spans="1:16" ht="16.5" customHeight="1">
      <c r="A73" s="95">
        <v>12</v>
      </c>
      <c r="B73" s="50" t="str">
        <f t="shared" si="4"/>
        <v>خلفي</v>
      </c>
      <c r="C73" s="50" t="str">
        <f t="shared" si="4"/>
        <v>محمد الأمين</v>
      </c>
      <c r="D73" s="88" t="str">
        <f t="shared" si="4"/>
        <v> </v>
      </c>
      <c r="E73" s="96">
        <v>16</v>
      </c>
      <c r="F73" s="90">
        <v>15.5</v>
      </c>
      <c r="G73" s="96">
        <f t="shared" si="5"/>
        <v>15.75</v>
      </c>
      <c r="H73" s="96"/>
      <c r="I73" s="96">
        <f t="shared" si="6"/>
        <v>94.5</v>
      </c>
      <c r="J73" s="96"/>
      <c r="K73" s="96"/>
      <c r="L73" s="97"/>
      <c r="M73" s="95"/>
      <c r="N73" s="96">
        <f t="shared" si="7"/>
        <v>94.5</v>
      </c>
      <c r="O73" s="254">
        <v>1</v>
      </c>
      <c r="P73" s="254">
        <v>2017</v>
      </c>
    </row>
    <row r="74" spans="1:16" ht="16.5" customHeight="1">
      <c r="A74" s="95">
        <v>13</v>
      </c>
      <c r="B74" s="50" t="str">
        <f t="shared" si="4"/>
        <v>مناصرية</v>
      </c>
      <c r="C74" s="50" t="str">
        <f t="shared" si="4"/>
        <v>راضية</v>
      </c>
      <c r="D74" s="88" t="str">
        <f t="shared" si="4"/>
        <v> </v>
      </c>
      <c r="E74" s="96">
        <v>16</v>
      </c>
      <c r="F74" s="90">
        <v>14</v>
      </c>
      <c r="G74" s="96">
        <f t="shared" si="5"/>
        <v>15</v>
      </c>
      <c r="H74" s="96"/>
      <c r="I74" s="96">
        <f t="shared" si="6"/>
        <v>90</v>
      </c>
      <c r="J74" s="96"/>
      <c r="K74" s="96"/>
      <c r="L74" s="97"/>
      <c r="M74" s="95"/>
      <c r="N74" s="96">
        <f t="shared" si="7"/>
        <v>90</v>
      </c>
      <c r="O74" s="254">
        <v>1</v>
      </c>
      <c r="P74" s="254">
        <v>2017</v>
      </c>
    </row>
    <row r="75" spans="1:16" ht="16.5" customHeight="1">
      <c r="A75" s="95">
        <v>14</v>
      </c>
      <c r="B75" s="50" t="str">
        <f t="shared" si="4"/>
        <v>بوزيان</v>
      </c>
      <c r="C75" s="50" t="str">
        <f t="shared" si="4"/>
        <v>محمد أنيس</v>
      </c>
      <c r="D75" s="88" t="str">
        <f t="shared" si="4"/>
        <v> </v>
      </c>
      <c r="E75" s="96">
        <v>10</v>
      </c>
      <c r="F75" s="90">
        <v>15</v>
      </c>
      <c r="G75" s="96">
        <f t="shared" si="5"/>
        <v>12.5</v>
      </c>
      <c r="H75" s="96"/>
      <c r="I75" s="96">
        <f t="shared" si="6"/>
        <v>75</v>
      </c>
      <c r="J75" s="96"/>
      <c r="K75" s="96"/>
      <c r="L75" s="97"/>
      <c r="M75" s="95"/>
      <c r="N75" s="96">
        <f t="shared" si="7"/>
        <v>75</v>
      </c>
      <c r="O75" s="254">
        <v>1</v>
      </c>
      <c r="P75" s="254">
        <v>2017</v>
      </c>
    </row>
    <row r="76" spans="1:16" ht="16.5" customHeight="1">
      <c r="A76" s="95">
        <v>15</v>
      </c>
      <c r="B76" s="50" t="str">
        <f t="shared" si="4"/>
        <v>بوسالم</v>
      </c>
      <c r="C76" s="50" t="str">
        <f t="shared" si="4"/>
        <v>كوثر</v>
      </c>
      <c r="D76" s="88" t="str">
        <f t="shared" si="4"/>
        <v> </v>
      </c>
      <c r="E76" s="96">
        <v>15</v>
      </c>
      <c r="F76" s="90">
        <v>14</v>
      </c>
      <c r="G76" s="96">
        <f t="shared" si="5"/>
        <v>14.5</v>
      </c>
      <c r="H76" s="96"/>
      <c r="I76" s="96">
        <f t="shared" si="6"/>
        <v>87</v>
      </c>
      <c r="J76" s="96"/>
      <c r="K76" s="96"/>
      <c r="L76" s="97"/>
      <c r="M76" s="95"/>
      <c r="N76" s="96">
        <f t="shared" si="7"/>
        <v>87</v>
      </c>
      <c r="O76" s="254">
        <v>1</v>
      </c>
      <c r="P76" s="254">
        <v>2017</v>
      </c>
    </row>
    <row r="77" spans="1:16" ht="16.5" customHeight="1">
      <c r="A77" s="95">
        <v>16</v>
      </c>
      <c r="B77" s="50" t="str">
        <f t="shared" si="4"/>
        <v>طوايبية</v>
      </c>
      <c r="C77" s="50" t="str">
        <f t="shared" si="4"/>
        <v>رامي</v>
      </c>
      <c r="D77" s="88" t="str">
        <f t="shared" si="4"/>
        <v> </v>
      </c>
      <c r="E77" s="96">
        <v>15</v>
      </c>
      <c r="F77" s="90">
        <v>16</v>
      </c>
      <c r="G77" s="96">
        <f t="shared" si="5"/>
        <v>15.5</v>
      </c>
      <c r="H77" s="96"/>
      <c r="I77" s="96">
        <f t="shared" si="6"/>
        <v>93</v>
      </c>
      <c r="J77" s="96"/>
      <c r="K77" s="96"/>
      <c r="L77" s="97"/>
      <c r="M77" s="95"/>
      <c r="N77" s="96">
        <f t="shared" si="7"/>
        <v>93</v>
      </c>
      <c r="O77" s="254">
        <v>1</v>
      </c>
      <c r="P77" s="254">
        <v>2017</v>
      </c>
    </row>
    <row r="78" spans="1:16" ht="16.5" customHeight="1">
      <c r="A78" s="95">
        <v>17</v>
      </c>
      <c r="B78" s="50" t="str">
        <f t="shared" si="4"/>
        <v>بومدين</v>
      </c>
      <c r="C78" s="50" t="str">
        <f t="shared" si="4"/>
        <v>وفاء</v>
      </c>
      <c r="D78" s="88" t="str">
        <f t="shared" si="4"/>
        <v> </v>
      </c>
      <c r="E78" s="96">
        <v>17</v>
      </c>
      <c r="F78" s="90">
        <v>15.5</v>
      </c>
      <c r="G78" s="96">
        <f t="shared" si="5"/>
        <v>16.25</v>
      </c>
      <c r="H78" s="96"/>
      <c r="I78" s="96">
        <f t="shared" si="6"/>
        <v>97.5</v>
      </c>
      <c r="J78" s="96"/>
      <c r="K78" s="96"/>
      <c r="L78" s="97"/>
      <c r="M78" s="95"/>
      <c r="N78" s="96">
        <f t="shared" si="7"/>
        <v>97.5</v>
      </c>
      <c r="O78" s="254">
        <v>1</v>
      </c>
      <c r="P78" s="254">
        <v>2017</v>
      </c>
    </row>
    <row r="79" spans="1:16" ht="16.5" customHeight="1">
      <c r="A79" s="95">
        <v>18</v>
      </c>
      <c r="B79" s="50" t="str">
        <f t="shared" si="4"/>
        <v>لعلالي</v>
      </c>
      <c r="C79" s="50" t="str">
        <f t="shared" si="4"/>
        <v>ماجدة</v>
      </c>
      <c r="D79" s="88" t="str">
        <f t="shared" si="4"/>
        <v> </v>
      </c>
      <c r="E79" s="96">
        <v>16</v>
      </c>
      <c r="F79" s="90">
        <v>15.5</v>
      </c>
      <c r="G79" s="96">
        <f t="shared" si="5"/>
        <v>15.75</v>
      </c>
      <c r="H79" s="96"/>
      <c r="I79" s="96">
        <f t="shared" si="6"/>
        <v>94.5</v>
      </c>
      <c r="J79" s="96"/>
      <c r="K79" s="96"/>
      <c r="L79" s="97"/>
      <c r="M79" s="95"/>
      <c r="N79" s="96">
        <f t="shared" si="7"/>
        <v>94.5</v>
      </c>
      <c r="O79" s="254">
        <v>1</v>
      </c>
      <c r="P79" s="254">
        <v>2017</v>
      </c>
    </row>
    <row r="80" spans="1:16" ht="16.5" customHeight="1">
      <c r="A80" s="95">
        <v>19</v>
      </c>
      <c r="B80" s="50" t="str">
        <f t="shared" si="4"/>
        <v>ناجي</v>
      </c>
      <c r="C80" s="50" t="str">
        <f t="shared" si="4"/>
        <v>محمد لمين</v>
      </c>
      <c r="D80" s="88" t="str">
        <f t="shared" si="4"/>
        <v> </v>
      </c>
      <c r="E80" s="96">
        <v>9</v>
      </c>
      <c r="F80" s="90">
        <v>14.5</v>
      </c>
      <c r="G80" s="96">
        <f t="shared" si="5"/>
        <v>11.75</v>
      </c>
      <c r="H80" s="96"/>
      <c r="I80" s="96">
        <f t="shared" si="6"/>
        <v>70.5</v>
      </c>
      <c r="J80" s="96"/>
      <c r="K80" s="96"/>
      <c r="L80" s="97"/>
      <c r="M80" s="95"/>
      <c r="N80" s="96">
        <f t="shared" si="7"/>
        <v>70.5</v>
      </c>
      <c r="O80" s="254">
        <v>1</v>
      </c>
      <c r="P80" s="254">
        <v>2017</v>
      </c>
    </row>
    <row r="81" spans="1:16" ht="16.5" customHeight="1">
      <c r="A81" s="95">
        <v>20</v>
      </c>
      <c r="B81" s="50" t="str">
        <f t="shared" si="4"/>
        <v>مريان</v>
      </c>
      <c r="C81" s="50" t="str">
        <f t="shared" si="4"/>
        <v>ليلى</v>
      </c>
      <c r="D81" s="88" t="str">
        <f t="shared" si="4"/>
        <v> </v>
      </c>
      <c r="E81" s="96">
        <v>13</v>
      </c>
      <c r="F81" s="90">
        <v>14</v>
      </c>
      <c r="G81" s="96">
        <f t="shared" si="5"/>
        <v>13.5</v>
      </c>
      <c r="H81" s="96"/>
      <c r="I81" s="96">
        <f t="shared" si="6"/>
        <v>81</v>
      </c>
      <c r="J81" s="96"/>
      <c r="K81" s="96"/>
      <c r="L81" s="97"/>
      <c r="M81" s="95"/>
      <c r="N81" s="96">
        <f t="shared" si="7"/>
        <v>81</v>
      </c>
      <c r="O81" s="254">
        <v>1</v>
      </c>
      <c r="P81" s="254">
        <v>2017</v>
      </c>
    </row>
    <row r="82" spans="1:16" ht="16.5" customHeight="1">
      <c r="A82" s="95">
        <v>21</v>
      </c>
      <c r="B82" s="50" t="str">
        <f t="shared" si="4"/>
        <v>عليات</v>
      </c>
      <c r="C82" s="50" t="str">
        <f t="shared" si="4"/>
        <v>وسيم</v>
      </c>
      <c r="D82" s="88" t="str">
        <f t="shared" si="4"/>
        <v> </v>
      </c>
      <c r="E82" s="96">
        <v>10</v>
      </c>
      <c r="F82" s="90">
        <v>16</v>
      </c>
      <c r="G82" s="96">
        <f t="shared" si="5"/>
        <v>13</v>
      </c>
      <c r="H82" s="96"/>
      <c r="I82" s="96">
        <f t="shared" si="6"/>
        <v>78</v>
      </c>
      <c r="J82" s="96"/>
      <c r="K82" s="96"/>
      <c r="L82" s="97"/>
      <c r="M82" s="95"/>
      <c r="N82" s="96">
        <f t="shared" si="7"/>
        <v>78</v>
      </c>
      <c r="O82" s="254">
        <v>1</v>
      </c>
      <c r="P82" s="254">
        <v>2017</v>
      </c>
    </row>
    <row r="83" spans="1:16" ht="16.5" customHeight="1">
      <c r="A83" s="95">
        <v>22</v>
      </c>
      <c r="B83" s="50" t="str">
        <f t="shared" si="4"/>
        <v>شنش</v>
      </c>
      <c r="C83" s="50" t="str">
        <f t="shared" si="4"/>
        <v>بلال</v>
      </c>
      <c r="D83" s="88" t="str">
        <f t="shared" si="4"/>
        <v> </v>
      </c>
      <c r="E83" s="96">
        <v>11</v>
      </c>
      <c r="F83" s="90">
        <v>15</v>
      </c>
      <c r="G83" s="96">
        <f t="shared" si="5"/>
        <v>13</v>
      </c>
      <c r="H83" s="96"/>
      <c r="I83" s="96">
        <f t="shared" si="6"/>
        <v>78</v>
      </c>
      <c r="J83" s="96"/>
      <c r="K83" s="96"/>
      <c r="L83" s="97"/>
      <c r="M83" s="95"/>
      <c r="N83" s="96">
        <f t="shared" si="7"/>
        <v>78</v>
      </c>
      <c r="O83" s="254">
        <v>1</v>
      </c>
      <c r="P83" s="254">
        <v>2017</v>
      </c>
    </row>
    <row r="84" spans="1:16" ht="16.5" customHeight="1">
      <c r="A84" s="95">
        <v>23</v>
      </c>
      <c r="B84" s="50" t="str">
        <f t="shared" si="4"/>
        <v>ذويب </v>
      </c>
      <c r="C84" s="50" t="str">
        <f t="shared" si="4"/>
        <v> دنيازاد</v>
      </c>
      <c r="D84" s="88" t="str">
        <f t="shared" si="4"/>
        <v>مع</v>
      </c>
      <c r="E84" s="96">
        <v>8</v>
      </c>
      <c r="F84" s="90">
        <v>10</v>
      </c>
      <c r="G84" s="96">
        <f t="shared" si="5"/>
        <v>9</v>
      </c>
      <c r="H84" s="96"/>
      <c r="I84" s="96">
        <f t="shared" si="6"/>
        <v>54</v>
      </c>
      <c r="J84" s="96"/>
      <c r="K84" s="96"/>
      <c r="L84" s="97"/>
      <c r="M84" s="95"/>
      <c r="N84" s="96">
        <f t="shared" si="7"/>
        <v>54</v>
      </c>
      <c r="O84" s="254">
        <v>1</v>
      </c>
      <c r="P84" s="254">
        <v>2016</v>
      </c>
    </row>
    <row r="86" ht="15.75">
      <c r="B86" s="98"/>
    </row>
    <row r="87" ht="15.75">
      <c r="B87" s="98"/>
    </row>
    <row r="88" ht="15.75">
      <c r="B88" s="98"/>
    </row>
    <row r="89" ht="15.75">
      <c r="B89" s="98" t="s">
        <v>19</v>
      </c>
    </row>
    <row r="90" ht="15.75">
      <c r="B90" s="98"/>
    </row>
    <row r="91" ht="15.75">
      <c r="B91" s="98"/>
    </row>
    <row r="92" ht="15.75">
      <c r="B92" s="98"/>
    </row>
    <row r="93" ht="15.75">
      <c r="B93" s="98"/>
    </row>
    <row r="94" ht="15.75">
      <c r="B94" s="98"/>
    </row>
    <row r="95" ht="15.75">
      <c r="B95" s="98"/>
    </row>
    <row r="96" ht="15.75">
      <c r="B96" s="98"/>
    </row>
    <row r="97" ht="15.75">
      <c r="B97" s="98"/>
    </row>
    <row r="98" ht="15.75">
      <c r="B98" s="98"/>
    </row>
    <row r="99" ht="15.75">
      <c r="B99" s="98"/>
    </row>
    <row r="100" ht="15.75">
      <c r="B100" s="98"/>
    </row>
    <row r="101" ht="15.75">
      <c r="B101" s="98"/>
    </row>
    <row r="102" ht="15.75">
      <c r="B102" s="98"/>
    </row>
    <row r="103" ht="15.75">
      <c r="B103" s="98"/>
    </row>
    <row r="104" ht="15.75">
      <c r="B104" s="98"/>
    </row>
    <row r="105" ht="15.75">
      <c r="B105" s="98"/>
    </row>
    <row r="106" ht="15.75">
      <c r="B106" s="98"/>
    </row>
    <row r="107" ht="15.75">
      <c r="B107" s="98"/>
    </row>
    <row r="108" spans="1:14" ht="12.75">
      <c r="A108" s="93" t="s">
        <v>0</v>
      </c>
      <c r="B108" s="75"/>
      <c r="C108" s="75"/>
      <c r="D108" s="75"/>
      <c r="E108" s="264"/>
      <c r="F108" s="75" t="s">
        <v>91</v>
      </c>
      <c r="G108" s="76"/>
      <c r="H108" s="76"/>
      <c r="I108" s="76"/>
      <c r="J108" s="76"/>
      <c r="L108" s="76" t="str">
        <f>$L$1</f>
        <v>السنة الجامعية :2017/2016</v>
      </c>
      <c r="N108" s="76"/>
    </row>
    <row r="109" spans="1:14" ht="12.75">
      <c r="A109" s="93" t="s">
        <v>1</v>
      </c>
      <c r="B109" s="75"/>
      <c r="C109" s="75"/>
      <c r="D109" s="75"/>
      <c r="E109" s="264"/>
      <c r="F109" s="76" t="s">
        <v>2</v>
      </c>
      <c r="G109" s="75"/>
      <c r="H109" s="75"/>
      <c r="I109" s="76" t="s">
        <v>94</v>
      </c>
      <c r="J109" s="76"/>
      <c r="K109" s="76"/>
      <c r="L109" s="76"/>
      <c r="M109" s="76"/>
      <c r="N109" s="76"/>
    </row>
    <row r="110" spans="1:14" ht="12.75">
      <c r="A110" s="93" t="s">
        <v>3</v>
      </c>
      <c r="B110" s="75"/>
      <c r="C110" s="75"/>
      <c r="D110" s="75"/>
      <c r="E110" s="264"/>
      <c r="F110" s="76" t="s">
        <v>4</v>
      </c>
      <c r="G110" s="75"/>
      <c r="H110" s="75"/>
      <c r="I110" s="77">
        <v>3</v>
      </c>
      <c r="J110" s="76"/>
      <c r="K110" s="76"/>
      <c r="L110" s="76"/>
      <c r="M110" s="76"/>
      <c r="N110" s="76"/>
    </row>
    <row r="111" spans="1:14" ht="12.75">
      <c r="A111" s="93"/>
      <c r="B111" s="75"/>
      <c r="C111" s="75"/>
      <c r="D111" s="75"/>
      <c r="E111" s="264"/>
      <c r="F111" s="76" t="s">
        <v>5</v>
      </c>
      <c r="G111" s="75"/>
      <c r="H111" s="75"/>
      <c r="I111" s="76" t="s">
        <v>497</v>
      </c>
      <c r="J111" s="76"/>
      <c r="K111" s="76"/>
      <c r="L111" s="76"/>
      <c r="M111" s="76"/>
      <c r="N111" s="76"/>
    </row>
    <row r="112" spans="1:14" ht="15.75">
      <c r="A112" s="93" t="s">
        <v>6</v>
      </c>
      <c r="B112" s="75">
        <v>1</v>
      </c>
      <c r="C112" s="75"/>
      <c r="D112" s="75"/>
      <c r="E112" s="265"/>
      <c r="F112" s="76"/>
      <c r="G112" s="79" t="s">
        <v>7</v>
      </c>
      <c r="H112" s="79"/>
      <c r="I112" s="76"/>
      <c r="J112" s="76"/>
      <c r="K112" s="76"/>
      <c r="L112" s="75" t="s">
        <v>38</v>
      </c>
      <c r="M112" s="76"/>
      <c r="N112" s="76"/>
    </row>
    <row r="113" spans="1:14" ht="12.75">
      <c r="A113" s="93"/>
      <c r="B113" s="75"/>
      <c r="C113" s="75"/>
      <c r="D113" s="75"/>
      <c r="E113" s="264"/>
      <c r="F113" s="76"/>
      <c r="G113" s="76"/>
      <c r="H113" s="76"/>
      <c r="I113" s="76"/>
      <c r="J113" s="76"/>
      <c r="K113" s="76"/>
      <c r="L113" s="76"/>
      <c r="M113" s="76"/>
      <c r="N113" s="76"/>
    </row>
    <row r="114" spans="1:14" ht="25.5">
      <c r="A114" s="80" t="s">
        <v>8</v>
      </c>
      <c r="B114" s="81" t="s">
        <v>9</v>
      </c>
      <c r="C114" s="81" t="s">
        <v>10</v>
      </c>
      <c r="D114" s="81"/>
      <c r="E114" s="82" t="s">
        <v>18</v>
      </c>
      <c r="F114" s="83" t="s">
        <v>11</v>
      </c>
      <c r="G114" s="83" t="s">
        <v>12</v>
      </c>
      <c r="H114" s="81" t="s">
        <v>15</v>
      </c>
      <c r="I114" s="83" t="s">
        <v>17</v>
      </c>
      <c r="J114" s="83" t="s">
        <v>14</v>
      </c>
      <c r="K114" s="83" t="s">
        <v>13</v>
      </c>
      <c r="L114" s="83" t="s">
        <v>17</v>
      </c>
      <c r="M114" s="81" t="s">
        <v>15</v>
      </c>
      <c r="N114" s="83" t="s">
        <v>16</v>
      </c>
    </row>
    <row r="115" spans="1:16" ht="12.75">
      <c r="A115" s="84"/>
      <c r="B115" s="85"/>
      <c r="C115" s="85"/>
      <c r="D115" s="85"/>
      <c r="E115" s="86">
        <v>20</v>
      </c>
      <c r="F115" s="87">
        <v>20</v>
      </c>
      <c r="G115" s="87">
        <v>20</v>
      </c>
      <c r="H115" s="85" t="s">
        <v>31</v>
      </c>
      <c r="I115" s="87">
        <v>60</v>
      </c>
      <c r="J115" s="87">
        <v>20</v>
      </c>
      <c r="K115" s="87">
        <v>20</v>
      </c>
      <c r="L115" s="85">
        <v>60</v>
      </c>
      <c r="M115" s="85" t="s">
        <v>32</v>
      </c>
      <c r="N115" s="87">
        <v>60</v>
      </c>
      <c r="O115" s="254" t="s">
        <v>83</v>
      </c>
      <c r="P115" s="254" t="s">
        <v>226</v>
      </c>
    </row>
    <row r="116" spans="1:16" ht="16.5" customHeight="1">
      <c r="A116" s="95">
        <v>1</v>
      </c>
      <c r="B116" s="50" t="str">
        <f aca="true" t="shared" si="8" ref="B116:D138">IF(B9&gt;0,B9," ")</f>
        <v>بوخاتم</v>
      </c>
      <c r="C116" s="50" t="str">
        <f t="shared" si="8"/>
        <v>دنيا</v>
      </c>
      <c r="D116" s="88" t="str">
        <f t="shared" si="8"/>
        <v> </v>
      </c>
      <c r="E116" s="96">
        <v>7</v>
      </c>
      <c r="F116" s="90">
        <v>11</v>
      </c>
      <c r="G116" s="96">
        <f>(E116+F116)/2</f>
        <v>9</v>
      </c>
      <c r="H116" s="96"/>
      <c r="I116" s="96">
        <f>(3*G116)+H116</f>
        <v>27</v>
      </c>
      <c r="J116" s="96"/>
      <c r="K116" s="96"/>
      <c r="L116" s="97"/>
      <c r="M116" s="95"/>
      <c r="N116" s="96">
        <f>IF(I116&gt;(((J116+F116)/2)*3)+M116,I116+M116,(((J116+F116)/2)*3)+M116)</f>
        <v>27</v>
      </c>
      <c r="O116" s="254">
        <v>1</v>
      </c>
      <c r="P116" s="254">
        <v>2017</v>
      </c>
    </row>
    <row r="117" spans="1:16" ht="16.5" customHeight="1">
      <c r="A117" s="95">
        <v>2</v>
      </c>
      <c r="B117" s="50" t="str">
        <f t="shared" si="8"/>
        <v>بوسالم</v>
      </c>
      <c r="C117" s="50" t="str">
        <f t="shared" si="8"/>
        <v>إكرام</v>
      </c>
      <c r="D117" s="88" t="str">
        <f t="shared" si="8"/>
        <v> </v>
      </c>
      <c r="E117" s="96">
        <v>4</v>
      </c>
      <c r="F117" s="90">
        <v>10</v>
      </c>
      <c r="G117" s="96">
        <f aca="true" t="shared" si="9" ref="G117:G138">(E117+F117)/2</f>
        <v>7</v>
      </c>
      <c r="H117" s="96"/>
      <c r="I117" s="96">
        <f aca="true" t="shared" si="10" ref="I117:I138">(3*G117)+H117</f>
        <v>21</v>
      </c>
      <c r="J117" s="96"/>
      <c r="K117" s="96"/>
      <c r="L117" s="97"/>
      <c r="M117" s="95"/>
      <c r="N117" s="96">
        <f aca="true" t="shared" si="11" ref="N117:N138">IF(I117&gt;(((J117+F117)/2)*3)+M117,I117+M117,(((J117+F117)/2)*3)+M117)</f>
        <v>21</v>
      </c>
      <c r="O117" s="254">
        <v>1</v>
      </c>
      <c r="P117" s="254">
        <v>2017</v>
      </c>
    </row>
    <row r="118" spans="1:16" ht="16.5" customHeight="1">
      <c r="A118" s="95">
        <v>3</v>
      </c>
      <c r="B118" s="50" t="str">
        <f t="shared" si="8"/>
        <v>محرز</v>
      </c>
      <c r="C118" s="50" t="str">
        <f t="shared" si="8"/>
        <v>نوال</v>
      </c>
      <c r="D118" s="88" t="str">
        <f t="shared" si="8"/>
        <v> </v>
      </c>
      <c r="E118" s="96">
        <v>4</v>
      </c>
      <c r="F118" s="90">
        <v>10</v>
      </c>
      <c r="G118" s="96">
        <f t="shared" si="9"/>
        <v>7</v>
      </c>
      <c r="H118" s="96"/>
      <c r="I118" s="96">
        <f t="shared" si="10"/>
        <v>21</v>
      </c>
      <c r="J118" s="96"/>
      <c r="K118" s="96"/>
      <c r="L118" s="97"/>
      <c r="M118" s="95"/>
      <c r="N118" s="96">
        <f t="shared" si="11"/>
        <v>21</v>
      </c>
      <c r="O118" s="254">
        <v>1</v>
      </c>
      <c r="P118" s="254">
        <v>2017</v>
      </c>
    </row>
    <row r="119" spans="1:16" ht="16.5" customHeight="1">
      <c r="A119" s="95">
        <v>4</v>
      </c>
      <c r="B119" s="50" t="str">
        <f t="shared" si="8"/>
        <v>بوشعالة</v>
      </c>
      <c r="C119" s="50" t="str">
        <f t="shared" si="8"/>
        <v>أمال</v>
      </c>
      <c r="D119" s="88" t="str">
        <f t="shared" si="8"/>
        <v> </v>
      </c>
      <c r="E119" s="96">
        <v>5</v>
      </c>
      <c r="F119" s="90">
        <v>12</v>
      </c>
      <c r="G119" s="96">
        <f t="shared" si="9"/>
        <v>8.5</v>
      </c>
      <c r="H119" s="96"/>
      <c r="I119" s="96">
        <f t="shared" si="10"/>
        <v>25.5</v>
      </c>
      <c r="J119" s="96"/>
      <c r="K119" s="96"/>
      <c r="L119" s="97"/>
      <c r="M119" s="95"/>
      <c r="N119" s="96">
        <f t="shared" si="11"/>
        <v>25.5</v>
      </c>
      <c r="O119" s="254">
        <v>1</v>
      </c>
      <c r="P119" s="254">
        <v>2017</v>
      </c>
    </row>
    <row r="120" spans="1:16" ht="16.5" customHeight="1">
      <c r="A120" s="95">
        <v>5</v>
      </c>
      <c r="B120" s="50" t="str">
        <f t="shared" si="8"/>
        <v>ورغي</v>
      </c>
      <c r="C120" s="50" t="str">
        <f t="shared" si="8"/>
        <v>فيروز</v>
      </c>
      <c r="D120" s="88" t="str">
        <f t="shared" si="8"/>
        <v> </v>
      </c>
      <c r="E120" s="96">
        <v>4</v>
      </c>
      <c r="F120" s="90">
        <v>13.5</v>
      </c>
      <c r="G120" s="96">
        <f t="shared" si="9"/>
        <v>8.75</v>
      </c>
      <c r="H120" s="96"/>
      <c r="I120" s="96">
        <f t="shared" si="10"/>
        <v>26.25</v>
      </c>
      <c r="J120" s="96"/>
      <c r="K120" s="96"/>
      <c r="L120" s="97"/>
      <c r="M120" s="95"/>
      <c r="N120" s="96">
        <f t="shared" si="11"/>
        <v>26.25</v>
      </c>
      <c r="O120" s="254">
        <v>1</v>
      </c>
      <c r="P120" s="254">
        <v>2017</v>
      </c>
    </row>
    <row r="121" spans="1:16" ht="16.5" customHeight="1">
      <c r="A121" s="95">
        <v>6</v>
      </c>
      <c r="B121" s="50" t="str">
        <f t="shared" si="8"/>
        <v>حمزة</v>
      </c>
      <c r="C121" s="50" t="str">
        <f t="shared" si="8"/>
        <v>فارس  الإسلام</v>
      </c>
      <c r="D121" s="88" t="str">
        <f t="shared" si="8"/>
        <v> </v>
      </c>
      <c r="E121" s="96">
        <v>4</v>
      </c>
      <c r="F121" s="90">
        <v>13.5</v>
      </c>
      <c r="G121" s="96">
        <f t="shared" si="9"/>
        <v>8.75</v>
      </c>
      <c r="H121" s="96"/>
      <c r="I121" s="96">
        <f t="shared" si="10"/>
        <v>26.25</v>
      </c>
      <c r="J121" s="96"/>
      <c r="K121" s="96"/>
      <c r="L121" s="97"/>
      <c r="M121" s="95"/>
      <c r="N121" s="96">
        <f t="shared" si="11"/>
        <v>26.25</v>
      </c>
      <c r="O121" s="254">
        <v>1</v>
      </c>
      <c r="P121" s="254">
        <v>2017</v>
      </c>
    </row>
    <row r="122" spans="1:16" ht="16.5" customHeight="1">
      <c r="A122" s="95">
        <v>7</v>
      </c>
      <c r="B122" s="50" t="str">
        <f t="shared" si="8"/>
        <v>عينوز</v>
      </c>
      <c r="C122" s="50" t="str">
        <f t="shared" si="8"/>
        <v>إلهام</v>
      </c>
      <c r="D122" s="88" t="str">
        <f t="shared" si="8"/>
        <v> </v>
      </c>
      <c r="E122" s="96"/>
      <c r="F122" s="90"/>
      <c r="G122" s="96">
        <f t="shared" si="9"/>
        <v>0</v>
      </c>
      <c r="H122" s="96"/>
      <c r="I122" s="96">
        <f t="shared" si="10"/>
        <v>0</v>
      </c>
      <c r="J122" s="96"/>
      <c r="K122" s="96"/>
      <c r="L122" s="97"/>
      <c r="M122" s="95"/>
      <c r="N122" s="96">
        <f t="shared" si="11"/>
        <v>0</v>
      </c>
      <c r="O122" s="254">
        <v>1</v>
      </c>
      <c r="P122" s="254">
        <v>2017</v>
      </c>
    </row>
    <row r="123" spans="1:16" ht="16.5" customHeight="1">
      <c r="A123" s="95">
        <v>8</v>
      </c>
      <c r="B123" s="50" t="str">
        <f t="shared" si="8"/>
        <v>حلواني</v>
      </c>
      <c r="C123" s="50" t="str">
        <f t="shared" si="8"/>
        <v>إيمان</v>
      </c>
      <c r="D123" s="88" t="str">
        <f t="shared" si="8"/>
        <v> </v>
      </c>
      <c r="E123" s="96">
        <v>5</v>
      </c>
      <c r="F123" s="90">
        <v>11</v>
      </c>
      <c r="G123" s="96">
        <f t="shared" si="9"/>
        <v>8</v>
      </c>
      <c r="H123" s="96"/>
      <c r="I123" s="96">
        <f t="shared" si="10"/>
        <v>24</v>
      </c>
      <c r="J123" s="96"/>
      <c r="K123" s="96"/>
      <c r="L123" s="97"/>
      <c r="M123" s="95"/>
      <c r="N123" s="96">
        <f t="shared" si="11"/>
        <v>24</v>
      </c>
      <c r="O123" s="254">
        <v>1</v>
      </c>
      <c r="P123" s="254">
        <v>2017</v>
      </c>
    </row>
    <row r="124" spans="1:16" ht="16.5" customHeight="1">
      <c r="A124" s="95">
        <v>9</v>
      </c>
      <c r="B124" s="50" t="str">
        <f t="shared" si="8"/>
        <v>بومايلة</v>
      </c>
      <c r="C124" s="50" t="str">
        <f t="shared" si="8"/>
        <v>روميساء</v>
      </c>
      <c r="D124" s="88" t="str">
        <f t="shared" si="8"/>
        <v> </v>
      </c>
      <c r="E124" s="96">
        <v>5</v>
      </c>
      <c r="F124" s="90">
        <v>12</v>
      </c>
      <c r="G124" s="96">
        <f t="shared" si="9"/>
        <v>8.5</v>
      </c>
      <c r="H124" s="96"/>
      <c r="I124" s="96">
        <f t="shared" si="10"/>
        <v>25.5</v>
      </c>
      <c r="J124" s="96"/>
      <c r="K124" s="96"/>
      <c r="L124" s="97"/>
      <c r="M124" s="95"/>
      <c r="N124" s="96">
        <f t="shared" si="11"/>
        <v>25.5</v>
      </c>
      <c r="O124" s="254">
        <v>1</v>
      </c>
      <c r="P124" s="254">
        <v>2017</v>
      </c>
    </row>
    <row r="125" spans="1:16" ht="16.5" customHeight="1">
      <c r="A125" s="95">
        <v>10</v>
      </c>
      <c r="B125" s="50" t="str">
        <f t="shared" si="8"/>
        <v>بن سعدون</v>
      </c>
      <c r="C125" s="50" t="str">
        <f t="shared" si="8"/>
        <v>لطفي</v>
      </c>
      <c r="D125" s="88" t="str">
        <f t="shared" si="8"/>
        <v> </v>
      </c>
      <c r="E125" s="96">
        <v>8</v>
      </c>
      <c r="F125" s="90">
        <v>12</v>
      </c>
      <c r="G125" s="96">
        <f t="shared" si="9"/>
        <v>10</v>
      </c>
      <c r="H125" s="96"/>
      <c r="I125" s="96">
        <f t="shared" si="10"/>
        <v>30</v>
      </c>
      <c r="J125" s="96"/>
      <c r="K125" s="96"/>
      <c r="L125" s="97"/>
      <c r="M125" s="95"/>
      <c r="N125" s="96">
        <f t="shared" si="11"/>
        <v>30</v>
      </c>
      <c r="O125" s="254">
        <v>1</v>
      </c>
      <c r="P125" s="254">
        <v>2017</v>
      </c>
    </row>
    <row r="126" spans="1:16" ht="16.5" customHeight="1">
      <c r="A126" s="95">
        <v>11</v>
      </c>
      <c r="B126" s="50" t="str">
        <f t="shared" si="8"/>
        <v>لعجيمي</v>
      </c>
      <c r="C126" s="50" t="str">
        <f t="shared" si="8"/>
        <v>صبرينة</v>
      </c>
      <c r="D126" s="88" t="str">
        <f t="shared" si="8"/>
        <v> </v>
      </c>
      <c r="E126" s="96">
        <v>5</v>
      </c>
      <c r="F126" s="90">
        <v>11</v>
      </c>
      <c r="G126" s="96">
        <f t="shared" si="9"/>
        <v>8</v>
      </c>
      <c r="H126" s="96"/>
      <c r="I126" s="96">
        <f t="shared" si="10"/>
        <v>24</v>
      </c>
      <c r="J126" s="96"/>
      <c r="K126" s="96"/>
      <c r="L126" s="97"/>
      <c r="M126" s="95"/>
      <c r="N126" s="96">
        <f t="shared" si="11"/>
        <v>24</v>
      </c>
      <c r="O126" s="254">
        <v>1</v>
      </c>
      <c r="P126" s="254">
        <v>2017</v>
      </c>
    </row>
    <row r="127" spans="1:16" ht="16.5" customHeight="1">
      <c r="A127" s="95">
        <v>12</v>
      </c>
      <c r="B127" s="50" t="str">
        <f t="shared" si="8"/>
        <v>خلفي</v>
      </c>
      <c r="C127" s="50" t="str">
        <f t="shared" si="8"/>
        <v>محمد الأمين</v>
      </c>
      <c r="D127" s="88" t="str">
        <f t="shared" si="8"/>
        <v> </v>
      </c>
      <c r="E127" s="96">
        <v>0</v>
      </c>
      <c r="F127" s="90">
        <v>13</v>
      </c>
      <c r="G127" s="96">
        <f t="shared" si="9"/>
        <v>6.5</v>
      </c>
      <c r="H127" s="96"/>
      <c r="I127" s="96">
        <f t="shared" si="10"/>
        <v>19.5</v>
      </c>
      <c r="J127" s="96"/>
      <c r="K127" s="96"/>
      <c r="L127" s="97"/>
      <c r="M127" s="95"/>
      <c r="N127" s="96">
        <f t="shared" si="11"/>
        <v>19.5</v>
      </c>
      <c r="O127" s="254">
        <v>1</v>
      </c>
      <c r="P127" s="254">
        <v>2017</v>
      </c>
    </row>
    <row r="128" spans="1:16" ht="16.5" customHeight="1">
      <c r="A128" s="95">
        <v>13</v>
      </c>
      <c r="B128" s="50" t="str">
        <f t="shared" si="8"/>
        <v>مناصرية</v>
      </c>
      <c r="C128" s="50" t="str">
        <f t="shared" si="8"/>
        <v>راضية</v>
      </c>
      <c r="D128" s="88" t="str">
        <f t="shared" si="8"/>
        <v> </v>
      </c>
      <c r="E128" s="96">
        <v>10.5</v>
      </c>
      <c r="F128" s="90">
        <v>11</v>
      </c>
      <c r="G128" s="96">
        <f t="shared" si="9"/>
        <v>10.75</v>
      </c>
      <c r="H128" s="96"/>
      <c r="I128" s="96">
        <f t="shared" si="10"/>
        <v>32.25</v>
      </c>
      <c r="J128" s="96"/>
      <c r="K128" s="96"/>
      <c r="L128" s="97"/>
      <c r="M128" s="95"/>
      <c r="N128" s="96">
        <f t="shared" si="11"/>
        <v>32.25</v>
      </c>
      <c r="O128" s="254">
        <v>1</v>
      </c>
      <c r="P128" s="254">
        <v>2017</v>
      </c>
    </row>
    <row r="129" spans="1:16" ht="16.5" customHeight="1">
      <c r="A129" s="95">
        <v>14</v>
      </c>
      <c r="B129" s="50" t="str">
        <f t="shared" si="8"/>
        <v>بوزيان</v>
      </c>
      <c r="C129" s="50" t="str">
        <f t="shared" si="8"/>
        <v>محمد أنيس</v>
      </c>
      <c r="D129" s="88" t="str">
        <f t="shared" si="8"/>
        <v> </v>
      </c>
      <c r="E129" s="96">
        <v>2</v>
      </c>
      <c r="F129" s="90">
        <v>12</v>
      </c>
      <c r="G129" s="96">
        <f t="shared" si="9"/>
        <v>7</v>
      </c>
      <c r="H129" s="96"/>
      <c r="I129" s="96">
        <f t="shared" si="10"/>
        <v>21</v>
      </c>
      <c r="J129" s="96"/>
      <c r="K129" s="96"/>
      <c r="L129" s="97"/>
      <c r="M129" s="95"/>
      <c r="N129" s="96">
        <f t="shared" si="11"/>
        <v>21</v>
      </c>
      <c r="O129" s="254">
        <v>1</v>
      </c>
      <c r="P129" s="254">
        <v>2017</v>
      </c>
    </row>
    <row r="130" spans="1:16" ht="16.5" customHeight="1">
      <c r="A130" s="95">
        <v>15</v>
      </c>
      <c r="B130" s="50" t="str">
        <f t="shared" si="8"/>
        <v>بوسالم</v>
      </c>
      <c r="C130" s="50" t="str">
        <f t="shared" si="8"/>
        <v>كوثر</v>
      </c>
      <c r="D130" s="88" t="str">
        <f t="shared" si="8"/>
        <v> </v>
      </c>
      <c r="E130" s="96">
        <v>5</v>
      </c>
      <c r="F130" s="90">
        <v>11.5</v>
      </c>
      <c r="G130" s="96">
        <f t="shared" si="9"/>
        <v>8.25</v>
      </c>
      <c r="H130" s="96"/>
      <c r="I130" s="96">
        <f t="shared" si="10"/>
        <v>24.75</v>
      </c>
      <c r="J130" s="96"/>
      <c r="K130" s="96"/>
      <c r="L130" s="97"/>
      <c r="M130" s="95"/>
      <c r="N130" s="96">
        <f t="shared" si="11"/>
        <v>24.75</v>
      </c>
      <c r="O130" s="254">
        <v>1</v>
      </c>
      <c r="P130" s="254">
        <v>2017</v>
      </c>
    </row>
    <row r="131" spans="1:16" ht="16.5" customHeight="1">
      <c r="A131" s="95">
        <v>16</v>
      </c>
      <c r="B131" s="50" t="str">
        <f t="shared" si="8"/>
        <v>طوايبية</v>
      </c>
      <c r="C131" s="50" t="str">
        <f t="shared" si="8"/>
        <v>رامي</v>
      </c>
      <c r="D131" s="88" t="str">
        <f t="shared" si="8"/>
        <v> </v>
      </c>
      <c r="E131" s="96">
        <v>10</v>
      </c>
      <c r="F131" s="90">
        <v>12</v>
      </c>
      <c r="G131" s="96">
        <f t="shared" si="9"/>
        <v>11</v>
      </c>
      <c r="H131" s="96"/>
      <c r="I131" s="96">
        <f t="shared" si="10"/>
        <v>33</v>
      </c>
      <c r="J131" s="96"/>
      <c r="K131" s="96"/>
      <c r="L131" s="97"/>
      <c r="M131" s="95"/>
      <c r="N131" s="96">
        <f t="shared" si="11"/>
        <v>33</v>
      </c>
      <c r="O131" s="254">
        <v>1</v>
      </c>
      <c r="P131" s="254">
        <v>2017</v>
      </c>
    </row>
    <row r="132" spans="1:16" ht="16.5" customHeight="1">
      <c r="A132" s="95">
        <v>17</v>
      </c>
      <c r="B132" s="50" t="str">
        <f t="shared" si="8"/>
        <v>بومدين</v>
      </c>
      <c r="C132" s="50" t="str">
        <f t="shared" si="8"/>
        <v>وفاء</v>
      </c>
      <c r="D132" s="88" t="str">
        <f t="shared" si="8"/>
        <v> </v>
      </c>
      <c r="E132" s="96">
        <v>10</v>
      </c>
      <c r="F132" s="90">
        <v>14</v>
      </c>
      <c r="G132" s="96">
        <f t="shared" si="9"/>
        <v>12</v>
      </c>
      <c r="H132" s="96"/>
      <c r="I132" s="96">
        <f t="shared" si="10"/>
        <v>36</v>
      </c>
      <c r="J132" s="96"/>
      <c r="K132" s="96"/>
      <c r="L132" s="97"/>
      <c r="M132" s="95"/>
      <c r="N132" s="96">
        <f t="shared" si="11"/>
        <v>36</v>
      </c>
      <c r="O132" s="254">
        <v>1</v>
      </c>
      <c r="P132" s="254">
        <v>2017</v>
      </c>
    </row>
    <row r="133" spans="1:16" ht="16.5" customHeight="1">
      <c r="A133" s="95">
        <v>18</v>
      </c>
      <c r="B133" s="50" t="str">
        <f t="shared" si="8"/>
        <v>لعلالي</v>
      </c>
      <c r="C133" s="50" t="str">
        <f t="shared" si="8"/>
        <v>ماجدة</v>
      </c>
      <c r="D133" s="88" t="str">
        <f t="shared" si="8"/>
        <v> </v>
      </c>
      <c r="E133" s="96">
        <v>6.5</v>
      </c>
      <c r="F133" s="90">
        <v>13</v>
      </c>
      <c r="G133" s="96">
        <f t="shared" si="9"/>
        <v>9.75</v>
      </c>
      <c r="H133" s="96"/>
      <c r="I133" s="96">
        <f t="shared" si="10"/>
        <v>29.25</v>
      </c>
      <c r="J133" s="96"/>
      <c r="K133" s="96"/>
      <c r="L133" s="97"/>
      <c r="M133" s="95"/>
      <c r="N133" s="96">
        <f t="shared" si="11"/>
        <v>29.25</v>
      </c>
      <c r="O133" s="254">
        <v>1</v>
      </c>
      <c r="P133" s="254">
        <v>2017</v>
      </c>
    </row>
    <row r="134" spans="1:16" ht="16.5" customHeight="1">
      <c r="A134" s="95">
        <v>19</v>
      </c>
      <c r="B134" s="50" t="str">
        <f t="shared" si="8"/>
        <v>ناجي</v>
      </c>
      <c r="C134" s="50" t="str">
        <f t="shared" si="8"/>
        <v>محمد لمين</v>
      </c>
      <c r="D134" s="88" t="str">
        <f t="shared" si="8"/>
        <v> </v>
      </c>
      <c r="E134" s="96">
        <v>3</v>
      </c>
      <c r="F134" s="90">
        <v>11.5</v>
      </c>
      <c r="G134" s="96">
        <f t="shared" si="9"/>
        <v>7.25</v>
      </c>
      <c r="H134" s="96"/>
      <c r="I134" s="96">
        <f t="shared" si="10"/>
        <v>21.75</v>
      </c>
      <c r="J134" s="96"/>
      <c r="K134" s="96"/>
      <c r="L134" s="97"/>
      <c r="M134" s="95"/>
      <c r="N134" s="96">
        <f t="shared" si="11"/>
        <v>21.75</v>
      </c>
      <c r="O134" s="254">
        <v>1</v>
      </c>
      <c r="P134" s="254">
        <v>2017</v>
      </c>
    </row>
    <row r="135" spans="1:16" ht="16.5" customHeight="1">
      <c r="A135" s="95">
        <v>20</v>
      </c>
      <c r="B135" s="50" t="str">
        <f t="shared" si="8"/>
        <v>مريان</v>
      </c>
      <c r="C135" s="50" t="str">
        <f t="shared" si="8"/>
        <v>ليلى</v>
      </c>
      <c r="D135" s="88" t="str">
        <f t="shared" si="8"/>
        <v> </v>
      </c>
      <c r="E135" s="96">
        <v>5</v>
      </c>
      <c r="F135" s="90">
        <v>13</v>
      </c>
      <c r="G135" s="96">
        <f t="shared" si="9"/>
        <v>9</v>
      </c>
      <c r="H135" s="96"/>
      <c r="I135" s="96">
        <f t="shared" si="10"/>
        <v>27</v>
      </c>
      <c r="J135" s="96"/>
      <c r="K135" s="96"/>
      <c r="L135" s="97"/>
      <c r="M135" s="95"/>
      <c r="N135" s="96">
        <f t="shared" si="11"/>
        <v>27</v>
      </c>
      <c r="O135" s="254">
        <v>1</v>
      </c>
      <c r="P135" s="254">
        <v>2017</v>
      </c>
    </row>
    <row r="136" spans="1:16" ht="16.5" customHeight="1">
      <c r="A136" s="95">
        <v>21</v>
      </c>
      <c r="B136" s="50" t="str">
        <f t="shared" si="8"/>
        <v>عليات</v>
      </c>
      <c r="C136" s="50" t="str">
        <f t="shared" si="8"/>
        <v>وسيم</v>
      </c>
      <c r="D136" s="88" t="str">
        <f t="shared" si="8"/>
        <v> </v>
      </c>
      <c r="E136" s="96">
        <v>6</v>
      </c>
      <c r="F136" s="90">
        <v>14</v>
      </c>
      <c r="G136" s="96">
        <f t="shared" si="9"/>
        <v>10</v>
      </c>
      <c r="H136" s="96"/>
      <c r="I136" s="96">
        <f t="shared" si="10"/>
        <v>30</v>
      </c>
      <c r="J136" s="96"/>
      <c r="K136" s="96"/>
      <c r="L136" s="97"/>
      <c r="M136" s="95"/>
      <c r="N136" s="96">
        <f t="shared" si="11"/>
        <v>30</v>
      </c>
      <c r="O136" s="254">
        <v>1</v>
      </c>
      <c r="P136" s="254">
        <v>2017</v>
      </c>
    </row>
    <row r="137" spans="1:16" ht="16.5" customHeight="1">
      <c r="A137" s="95">
        <v>22</v>
      </c>
      <c r="B137" s="50" t="str">
        <f t="shared" si="8"/>
        <v>شنش</v>
      </c>
      <c r="C137" s="50" t="str">
        <f t="shared" si="8"/>
        <v>بلال</v>
      </c>
      <c r="D137" s="88" t="str">
        <f t="shared" si="8"/>
        <v> </v>
      </c>
      <c r="E137" s="96">
        <v>5</v>
      </c>
      <c r="F137" s="90">
        <v>11.5</v>
      </c>
      <c r="G137" s="96">
        <f t="shared" si="9"/>
        <v>8.25</v>
      </c>
      <c r="H137" s="96"/>
      <c r="I137" s="96">
        <f t="shared" si="10"/>
        <v>24.75</v>
      </c>
      <c r="J137" s="96"/>
      <c r="K137" s="96"/>
      <c r="L137" s="97"/>
      <c r="M137" s="95"/>
      <c r="N137" s="96">
        <f t="shared" si="11"/>
        <v>24.75</v>
      </c>
      <c r="O137" s="254">
        <v>1</v>
      </c>
      <c r="P137" s="254">
        <v>2017</v>
      </c>
    </row>
    <row r="138" spans="1:16" ht="16.5" customHeight="1">
      <c r="A138" s="95">
        <v>23</v>
      </c>
      <c r="B138" s="50" t="str">
        <f t="shared" si="8"/>
        <v>ذويب </v>
      </c>
      <c r="C138" s="50" t="str">
        <f t="shared" si="8"/>
        <v> دنيازاد</v>
      </c>
      <c r="D138" s="88" t="str">
        <f t="shared" si="8"/>
        <v>مع</v>
      </c>
      <c r="E138" s="96">
        <v>9</v>
      </c>
      <c r="F138" s="90">
        <v>11</v>
      </c>
      <c r="G138" s="96">
        <f t="shared" si="9"/>
        <v>10</v>
      </c>
      <c r="H138" s="96"/>
      <c r="I138" s="96">
        <f t="shared" si="10"/>
        <v>30</v>
      </c>
      <c r="J138" s="96"/>
      <c r="K138" s="96"/>
      <c r="L138" s="97"/>
      <c r="M138" s="95"/>
      <c r="N138" s="96">
        <f t="shared" si="11"/>
        <v>30</v>
      </c>
      <c r="O138" s="254">
        <v>1</v>
      </c>
      <c r="P138" s="254">
        <v>2016</v>
      </c>
    </row>
    <row r="140" ht="15.75">
      <c r="B140" s="98"/>
    </row>
    <row r="141" ht="15.75">
      <c r="B141" s="98"/>
    </row>
    <row r="142" ht="15.75">
      <c r="B142" s="98"/>
    </row>
    <row r="143" ht="15.75">
      <c r="B143" s="98"/>
    </row>
    <row r="144" ht="15.75">
      <c r="B144" s="98" t="s">
        <v>19</v>
      </c>
    </row>
    <row r="145" ht="15.75">
      <c r="B145" s="98"/>
    </row>
    <row r="146" ht="15.75">
      <c r="B146" s="98"/>
    </row>
    <row r="147" ht="15.75">
      <c r="B147" s="98"/>
    </row>
    <row r="148" ht="15.75">
      <c r="B148" s="98"/>
    </row>
    <row r="149" ht="15.75">
      <c r="B149" s="98"/>
    </row>
    <row r="150" ht="15.75">
      <c r="B150" s="98"/>
    </row>
    <row r="151" ht="15.75">
      <c r="B151" s="98"/>
    </row>
    <row r="152" ht="15.75">
      <c r="B152" s="98"/>
    </row>
    <row r="153" ht="18.75" customHeight="1">
      <c r="B153" s="98"/>
    </row>
    <row r="154" ht="18.75" customHeight="1">
      <c r="B154" s="98"/>
    </row>
    <row r="155" ht="18.75" customHeight="1">
      <c r="B155" s="98"/>
    </row>
    <row r="156" ht="18.75" customHeight="1">
      <c r="B156" s="98"/>
    </row>
    <row r="157" ht="18.75" customHeight="1">
      <c r="B157" s="98"/>
    </row>
    <row r="158" ht="18.75" customHeight="1">
      <c r="B158" s="98"/>
    </row>
    <row r="159" ht="18.75" customHeight="1">
      <c r="B159" s="98"/>
    </row>
    <row r="160" spans="1:14" ht="12.75">
      <c r="A160" s="93" t="s">
        <v>0</v>
      </c>
      <c r="B160" s="75"/>
      <c r="C160" s="75"/>
      <c r="D160" s="75"/>
      <c r="E160" s="264"/>
      <c r="F160" s="75" t="s">
        <v>91</v>
      </c>
      <c r="G160" s="76"/>
      <c r="H160" s="76"/>
      <c r="I160" s="76"/>
      <c r="J160" s="76"/>
      <c r="L160" s="76" t="str">
        <f>$L$1</f>
        <v>السنة الجامعية :2017/2016</v>
      </c>
      <c r="N160" s="76"/>
    </row>
    <row r="161" spans="1:14" ht="12.75">
      <c r="A161" s="93" t="s">
        <v>1</v>
      </c>
      <c r="B161" s="75"/>
      <c r="C161" s="75"/>
      <c r="D161" s="75"/>
      <c r="E161" s="264"/>
      <c r="F161" s="76" t="s">
        <v>2</v>
      </c>
      <c r="G161" s="75"/>
      <c r="H161" s="75"/>
      <c r="I161" s="76" t="s">
        <v>95</v>
      </c>
      <c r="J161" s="76"/>
      <c r="K161" s="76"/>
      <c r="L161" s="76"/>
      <c r="M161" s="76"/>
      <c r="N161" s="76"/>
    </row>
    <row r="162" spans="1:14" ht="12.75">
      <c r="A162" s="93" t="s">
        <v>3</v>
      </c>
      <c r="B162" s="75"/>
      <c r="C162" s="75"/>
      <c r="D162" s="75"/>
      <c r="E162" s="264"/>
      <c r="F162" s="76" t="s">
        <v>4</v>
      </c>
      <c r="G162" s="75"/>
      <c r="H162" s="75"/>
      <c r="I162" s="77">
        <v>4</v>
      </c>
      <c r="J162" s="76"/>
      <c r="K162" s="76"/>
      <c r="L162" s="76"/>
      <c r="M162" s="76"/>
      <c r="N162" s="76"/>
    </row>
    <row r="163" spans="1:14" ht="12.75">
      <c r="A163" s="93"/>
      <c r="B163" s="75"/>
      <c r="C163" s="75"/>
      <c r="D163" s="75"/>
      <c r="E163" s="264"/>
      <c r="F163" s="76" t="s">
        <v>5</v>
      </c>
      <c r="G163" s="75"/>
      <c r="H163" s="75"/>
      <c r="I163" s="76" t="s">
        <v>499</v>
      </c>
      <c r="J163" s="76"/>
      <c r="K163" s="76"/>
      <c r="L163" s="76"/>
      <c r="M163" s="76"/>
      <c r="N163" s="76"/>
    </row>
    <row r="164" spans="1:14" ht="15.75">
      <c r="A164" s="93" t="s">
        <v>6</v>
      </c>
      <c r="B164" s="75">
        <v>1</v>
      </c>
      <c r="C164" s="75"/>
      <c r="D164" s="75"/>
      <c r="E164" s="265"/>
      <c r="F164" s="76"/>
      <c r="G164" s="79" t="s">
        <v>7</v>
      </c>
      <c r="H164" s="79"/>
      <c r="I164" s="76"/>
      <c r="J164" s="76"/>
      <c r="K164" s="76"/>
      <c r="L164" s="75" t="s">
        <v>38</v>
      </c>
      <c r="M164" s="76"/>
      <c r="N164" s="76"/>
    </row>
    <row r="165" spans="1:14" ht="12.75">
      <c r="A165" s="93"/>
      <c r="B165" s="75"/>
      <c r="C165" s="75"/>
      <c r="D165" s="75"/>
      <c r="E165" s="264"/>
      <c r="F165" s="76"/>
      <c r="G165" s="76"/>
      <c r="H165" s="76"/>
      <c r="I165" s="76"/>
      <c r="J165" s="76"/>
      <c r="K165" s="76"/>
      <c r="L165" s="76"/>
      <c r="M165" s="76"/>
      <c r="N165" s="76"/>
    </row>
    <row r="166" spans="1:14" ht="25.5">
      <c r="A166" s="80" t="s">
        <v>8</v>
      </c>
      <c r="B166" s="81" t="s">
        <v>9</v>
      </c>
      <c r="C166" s="81" t="s">
        <v>10</v>
      </c>
      <c r="D166" s="81"/>
      <c r="E166" s="82" t="s">
        <v>18</v>
      </c>
      <c r="F166" s="83" t="s">
        <v>11</v>
      </c>
      <c r="G166" s="83" t="s">
        <v>12</v>
      </c>
      <c r="H166" s="81" t="s">
        <v>15</v>
      </c>
      <c r="I166" s="83" t="s">
        <v>17</v>
      </c>
      <c r="J166" s="83" t="s">
        <v>14</v>
      </c>
      <c r="K166" s="83" t="s">
        <v>13</v>
      </c>
      <c r="L166" s="83" t="s">
        <v>17</v>
      </c>
      <c r="M166" s="81" t="s">
        <v>15</v>
      </c>
      <c r="N166" s="83" t="s">
        <v>16</v>
      </c>
    </row>
    <row r="167" spans="1:16" ht="12.75">
      <c r="A167" s="84"/>
      <c r="B167" s="85"/>
      <c r="C167" s="85"/>
      <c r="D167" s="85"/>
      <c r="E167" s="86">
        <v>20</v>
      </c>
      <c r="F167" s="87">
        <v>20</v>
      </c>
      <c r="G167" s="87">
        <v>20</v>
      </c>
      <c r="H167" s="85" t="s">
        <v>31</v>
      </c>
      <c r="I167" s="87">
        <v>80</v>
      </c>
      <c r="J167" s="87">
        <v>20</v>
      </c>
      <c r="K167" s="87">
        <v>20</v>
      </c>
      <c r="L167" s="85">
        <v>80</v>
      </c>
      <c r="M167" s="85" t="s">
        <v>32</v>
      </c>
      <c r="N167" s="87">
        <v>80</v>
      </c>
      <c r="O167" s="254" t="s">
        <v>83</v>
      </c>
      <c r="P167" s="254" t="s">
        <v>226</v>
      </c>
    </row>
    <row r="168" spans="1:16" ht="16.5" customHeight="1">
      <c r="A168" s="95">
        <v>1</v>
      </c>
      <c r="B168" s="50" t="str">
        <f aca="true" t="shared" si="12" ref="B168:D190">IF(B9&gt;0,B9," ")</f>
        <v>بوخاتم</v>
      </c>
      <c r="C168" s="50" t="str">
        <f t="shared" si="12"/>
        <v>دنيا</v>
      </c>
      <c r="D168" s="88" t="str">
        <f t="shared" si="12"/>
        <v> </v>
      </c>
      <c r="E168" s="96">
        <v>11</v>
      </c>
      <c r="F168" s="90">
        <v>14</v>
      </c>
      <c r="G168" s="96">
        <f>(F168+E168)/2</f>
        <v>12.5</v>
      </c>
      <c r="H168" s="96"/>
      <c r="I168" s="96">
        <f>(4*G168)+H168</f>
        <v>50</v>
      </c>
      <c r="J168" s="96"/>
      <c r="K168" s="96"/>
      <c r="L168" s="97"/>
      <c r="M168" s="95"/>
      <c r="N168" s="96">
        <f>IF(I168&gt;(((J168+F168)/2)*4)+M168,I168,(((J168+F168)/2)*4)+M168)</f>
        <v>50</v>
      </c>
      <c r="O168" s="254">
        <v>1</v>
      </c>
      <c r="P168" s="254">
        <v>2017</v>
      </c>
    </row>
    <row r="169" spans="1:16" ht="16.5" customHeight="1">
      <c r="A169" s="95">
        <v>2</v>
      </c>
      <c r="B169" s="50" t="str">
        <f t="shared" si="12"/>
        <v>بوسالم</v>
      </c>
      <c r="C169" s="50" t="str">
        <f t="shared" si="12"/>
        <v>إكرام</v>
      </c>
      <c r="D169" s="88" t="str">
        <f t="shared" si="12"/>
        <v> </v>
      </c>
      <c r="E169" s="96">
        <v>14</v>
      </c>
      <c r="F169" s="90">
        <v>14</v>
      </c>
      <c r="G169" s="96">
        <f aca="true" t="shared" si="13" ref="G169:G190">(F169+E169)/2</f>
        <v>14</v>
      </c>
      <c r="H169" s="96"/>
      <c r="I169" s="96">
        <f aca="true" t="shared" si="14" ref="I169:I190">(4*G169)+H169</f>
        <v>56</v>
      </c>
      <c r="J169" s="96"/>
      <c r="K169" s="96"/>
      <c r="L169" s="97"/>
      <c r="M169" s="95"/>
      <c r="N169" s="96">
        <f aca="true" t="shared" si="15" ref="N169:N190">IF(I169&gt;(((J169+F169)/2)*4)+M169,I169,(((J169+F169)/2)*4)+M169)</f>
        <v>56</v>
      </c>
      <c r="O169" s="254">
        <v>1</v>
      </c>
      <c r="P169" s="254">
        <v>2017</v>
      </c>
    </row>
    <row r="170" spans="1:16" ht="16.5" customHeight="1">
      <c r="A170" s="95">
        <v>3</v>
      </c>
      <c r="B170" s="50" t="str">
        <f t="shared" si="12"/>
        <v>محرز</v>
      </c>
      <c r="C170" s="50" t="str">
        <f t="shared" si="12"/>
        <v>نوال</v>
      </c>
      <c r="D170" s="88" t="str">
        <f t="shared" si="12"/>
        <v> </v>
      </c>
      <c r="E170" s="96">
        <v>11</v>
      </c>
      <c r="F170" s="90">
        <v>14</v>
      </c>
      <c r="G170" s="96">
        <f t="shared" si="13"/>
        <v>12.5</v>
      </c>
      <c r="H170" s="96"/>
      <c r="I170" s="96">
        <f t="shared" si="14"/>
        <v>50</v>
      </c>
      <c r="J170" s="96"/>
      <c r="K170" s="96"/>
      <c r="L170" s="97"/>
      <c r="M170" s="95"/>
      <c r="N170" s="96">
        <f t="shared" si="15"/>
        <v>50</v>
      </c>
      <c r="O170" s="254">
        <v>1</v>
      </c>
      <c r="P170" s="254">
        <v>2017</v>
      </c>
    </row>
    <row r="171" spans="1:16" ht="16.5" customHeight="1">
      <c r="A171" s="95">
        <v>4</v>
      </c>
      <c r="B171" s="50" t="str">
        <f t="shared" si="12"/>
        <v>بوشعالة</v>
      </c>
      <c r="C171" s="50" t="str">
        <f t="shared" si="12"/>
        <v>أمال</v>
      </c>
      <c r="D171" s="88" t="str">
        <f t="shared" si="12"/>
        <v> </v>
      </c>
      <c r="E171" s="96">
        <v>12</v>
      </c>
      <c r="F171" s="90">
        <v>14</v>
      </c>
      <c r="G171" s="96">
        <f t="shared" si="13"/>
        <v>13</v>
      </c>
      <c r="H171" s="96"/>
      <c r="I171" s="96">
        <f t="shared" si="14"/>
        <v>52</v>
      </c>
      <c r="J171" s="96"/>
      <c r="K171" s="96"/>
      <c r="L171" s="97"/>
      <c r="M171" s="95"/>
      <c r="N171" s="96">
        <f t="shared" si="15"/>
        <v>52</v>
      </c>
      <c r="O171" s="254">
        <v>1</v>
      </c>
      <c r="P171" s="254">
        <v>2017</v>
      </c>
    </row>
    <row r="172" spans="1:16" ht="16.5" customHeight="1">
      <c r="A172" s="95">
        <v>5</v>
      </c>
      <c r="B172" s="50" t="str">
        <f t="shared" si="12"/>
        <v>ورغي</v>
      </c>
      <c r="C172" s="50" t="str">
        <f t="shared" si="12"/>
        <v>فيروز</v>
      </c>
      <c r="D172" s="88" t="str">
        <f t="shared" si="12"/>
        <v> </v>
      </c>
      <c r="E172" s="96">
        <v>8.5</v>
      </c>
      <c r="F172" s="90">
        <v>14</v>
      </c>
      <c r="G172" s="96">
        <f t="shared" si="13"/>
        <v>11.25</v>
      </c>
      <c r="H172" s="96"/>
      <c r="I172" s="96">
        <f t="shared" si="14"/>
        <v>45</v>
      </c>
      <c r="J172" s="96"/>
      <c r="K172" s="96"/>
      <c r="L172" s="97"/>
      <c r="M172" s="95"/>
      <c r="N172" s="96">
        <f t="shared" si="15"/>
        <v>45</v>
      </c>
      <c r="O172" s="254">
        <v>1</v>
      </c>
      <c r="P172" s="254">
        <v>2017</v>
      </c>
    </row>
    <row r="173" spans="1:16" ht="16.5" customHeight="1">
      <c r="A173" s="95">
        <v>6</v>
      </c>
      <c r="B173" s="50" t="str">
        <f t="shared" si="12"/>
        <v>حمزة</v>
      </c>
      <c r="C173" s="50" t="str">
        <f t="shared" si="12"/>
        <v>فارس  الإسلام</v>
      </c>
      <c r="D173" s="88" t="str">
        <f t="shared" si="12"/>
        <v> </v>
      </c>
      <c r="E173" s="96">
        <v>7</v>
      </c>
      <c r="F173" s="90">
        <v>16</v>
      </c>
      <c r="G173" s="96">
        <f t="shared" si="13"/>
        <v>11.5</v>
      </c>
      <c r="H173" s="96"/>
      <c r="I173" s="96">
        <f t="shared" si="14"/>
        <v>46</v>
      </c>
      <c r="J173" s="96"/>
      <c r="K173" s="96"/>
      <c r="L173" s="97"/>
      <c r="M173" s="95"/>
      <c r="N173" s="96">
        <f t="shared" si="15"/>
        <v>46</v>
      </c>
      <c r="O173" s="254">
        <v>1</v>
      </c>
      <c r="P173" s="254">
        <v>2017</v>
      </c>
    </row>
    <row r="174" spans="1:16" ht="16.5" customHeight="1">
      <c r="A174" s="95">
        <v>7</v>
      </c>
      <c r="B174" s="50" t="str">
        <f t="shared" si="12"/>
        <v>عينوز</v>
      </c>
      <c r="C174" s="50" t="str">
        <f t="shared" si="12"/>
        <v>إلهام</v>
      </c>
      <c r="D174" s="88" t="str">
        <f t="shared" si="12"/>
        <v> </v>
      </c>
      <c r="E174" s="96"/>
      <c r="F174" s="90"/>
      <c r="G174" s="96">
        <f t="shared" si="13"/>
        <v>0</v>
      </c>
      <c r="H174" s="96"/>
      <c r="I174" s="96">
        <f t="shared" si="14"/>
        <v>0</v>
      </c>
      <c r="J174" s="96"/>
      <c r="K174" s="96"/>
      <c r="L174" s="97"/>
      <c r="M174" s="95"/>
      <c r="N174" s="96">
        <f t="shared" si="15"/>
        <v>0</v>
      </c>
      <c r="O174" s="254">
        <v>1</v>
      </c>
      <c r="P174" s="254">
        <v>2017</v>
      </c>
    </row>
    <row r="175" spans="1:16" ht="16.5" customHeight="1">
      <c r="A175" s="95">
        <v>8</v>
      </c>
      <c r="B175" s="50" t="str">
        <f t="shared" si="12"/>
        <v>حلواني</v>
      </c>
      <c r="C175" s="50" t="str">
        <f t="shared" si="12"/>
        <v>إيمان</v>
      </c>
      <c r="D175" s="88" t="str">
        <f t="shared" si="12"/>
        <v> </v>
      </c>
      <c r="E175" s="96">
        <v>9.5</v>
      </c>
      <c r="F175" s="90">
        <v>14</v>
      </c>
      <c r="G175" s="96">
        <f t="shared" si="13"/>
        <v>11.75</v>
      </c>
      <c r="H175" s="96"/>
      <c r="I175" s="96">
        <f t="shared" si="14"/>
        <v>47</v>
      </c>
      <c r="J175" s="96"/>
      <c r="K175" s="96"/>
      <c r="L175" s="97"/>
      <c r="M175" s="95"/>
      <c r="N175" s="96">
        <f t="shared" si="15"/>
        <v>47</v>
      </c>
      <c r="O175" s="254">
        <v>1</v>
      </c>
      <c r="P175" s="254">
        <v>2017</v>
      </c>
    </row>
    <row r="176" spans="1:16" ht="16.5" customHeight="1">
      <c r="A176" s="95">
        <v>9</v>
      </c>
      <c r="B176" s="50" t="str">
        <f t="shared" si="12"/>
        <v>بومايلة</v>
      </c>
      <c r="C176" s="50" t="str">
        <f t="shared" si="12"/>
        <v>روميساء</v>
      </c>
      <c r="D176" s="88" t="str">
        <f t="shared" si="12"/>
        <v> </v>
      </c>
      <c r="E176" s="96">
        <v>6.5</v>
      </c>
      <c r="F176" s="90">
        <v>14</v>
      </c>
      <c r="G176" s="96">
        <f t="shared" si="13"/>
        <v>10.25</v>
      </c>
      <c r="H176" s="96"/>
      <c r="I176" s="96">
        <f t="shared" si="14"/>
        <v>41</v>
      </c>
      <c r="J176" s="96"/>
      <c r="K176" s="96"/>
      <c r="L176" s="97"/>
      <c r="M176" s="95"/>
      <c r="N176" s="96">
        <f t="shared" si="15"/>
        <v>41</v>
      </c>
      <c r="O176" s="254">
        <v>1</v>
      </c>
      <c r="P176" s="254">
        <v>2017</v>
      </c>
    </row>
    <row r="177" spans="1:16" ht="16.5" customHeight="1">
      <c r="A177" s="95">
        <v>10</v>
      </c>
      <c r="B177" s="50" t="str">
        <f t="shared" si="12"/>
        <v>بن سعدون</v>
      </c>
      <c r="C177" s="50" t="str">
        <f t="shared" si="12"/>
        <v>لطفي</v>
      </c>
      <c r="D177" s="88" t="str">
        <f t="shared" si="12"/>
        <v> </v>
      </c>
      <c r="E177" s="96">
        <v>15.5</v>
      </c>
      <c r="F177" s="90">
        <v>14</v>
      </c>
      <c r="G177" s="96">
        <f t="shared" si="13"/>
        <v>14.75</v>
      </c>
      <c r="H177" s="96"/>
      <c r="I177" s="96">
        <f t="shared" si="14"/>
        <v>59</v>
      </c>
      <c r="J177" s="96"/>
      <c r="K177" s="96"/>
      <c r="L177" s="97"/>
      <c r="M177" s="95"/>
      <c r="N177" s="96">
        <f t="shared" si="15"/>
        <v>59</v>
      </c>
      <c r="O177" s="254">
        <v>1</v>
      </c>
      <c r="P177" s="254">
        <v>2017</v>
      </c>
    </row>
    <row r="178" spans="1:16" ht="16.5" customHeight="1">
      <c r="A178" s="95">
        <v>11</v>
      </c>
      <c r="B178" s="50" t="str">
        <f t="shared" si="12"/>
        <v>لعجيمي</v>
      </c>
      <c r="C178" s="50" t="str">
        <f t="shared" si="12"/>
        <v>صبرينة</v>
      </c>
      <c r="D178" s="88" t="str">
        <f t="shared" si="12"/>
        <v> </v>
      </c>
      <c r="E178" s="96">
        <v>7.5</v>
      </c>
      <c r="F178" s="90">
        <v>14</v>
      </c>
      <c r="G178" s="96">
        <f t="shared" si="13"/>
        <v>10.75</v>
      </c>
      <c r="H178" s="96"/>
      <c r="I178" s="96">
        <f t="shared" si="14"/>
        <v>43</v>
      </c>
      <c r="J178" s="96"/>
      <c r="K178" s="96"/>
      <c r="L178" s="97"/>
      <c r="M178" s="95"/>
      <c r="N178" s="96">
        <f t="shared" si="15"/>
        <v>43</v>
      </c>
      <c r="O178" s="254">
        <v>1</v>
      </c>
      <c r="P178" s="254">
        <v>2017</v>
      </c>
    </row>
    <row r="179" spans="1:16" ht="16.5" customHeight="1">
      <c r="A179" s="95">
        <v>12</v>
      </c>
      <c r="B179" s="50" t="str">
        <f t="shared" si="12"/>
        <v>خلفي</v>
      </c>
      <c r="C179" s="50" t="str">
        <f t="shared" si="12"/>
        <v>محمد الأمين</v>
      </c>
      <c r="D179" s="88" t="str">
        <f t="shared" si="12"/>
        <v> </v>
      </c>
      <c r="E179" s="96">
        <v>6.25</v>
      </c>
      <c r="F179" s="90">
        <v>14</v>
      </c>
      <c r="G179" s="96">
        <f t="shared" si="13"/>
        <v>10.125</v>
      </c>
      <c r="H179" s="96"/>
      <c r="I179" s="96">
        <f t="shared" si="14"/>
        <v>40.5</v>
      </c>
      <c r="J179" s="96"/>
      <c r="K179" s="96"/>
      <c r="L179" s="97"/>
      <c r="M179" s="95"/>
      <c r="N179" s="96">
        <f t="shared" si="15"/>
        <v>40.5</v>
      </c>
      <c r="O179" s="254">
        <v>1</v>
      </c>
      <c r="P179" s="254">
        <v>2017</v>
      </c>
    </row>
    <row r="180" spans="1:16" ht="16.5" customHeight="1">
      <c r="A180" s="95">
        <v>13</v>
      </c>
      <c r="B180" s="50" t="str">
        <f t="shared" si="12"/>
        <v>مناصرية</v>
      </c>
      <c r="C180" s="50" t="str">
        <f t="shared" si="12"/>
        <v>راضية</v>
      </c>
      <c r="D180" s="88" t="str">
        <f t="shared" si="12"/>
        <v> </v>
      </c>
      <c r="E180" s="96">
        <v>13.5</v>
      </c>
      <c r="F180" s="90">
        <v>15</v>
      </c>
      <c r="G180" s="96">
        <f t="shared" si="13"/>
        <v>14.25</v>
      </c>
      <c r="H180" s="96"/>
      <c r="I180" s="96">
        <f t="shared" si="14"/>
        <v>57</v>
      </c>
      <c r="J180" s="96"/>
      <c r="K180" s="96"/>
      <c r="L180" s="97"/>
      <c r="M180" s="95"/>
      <c r="N180" s="96">
        <f t="shared" si="15"/>
        <v>57</v>
      </c>
      <c r="O180" s="254">
        <v>1</v>
      </c>
      <c r="P180" s="254">
        <v>2017</v>
      </c>
    </row>
    <row r="181" spans="1:16" ht="16.5" customHeight="1">
      <c r="A181" s="95">
        <v>14</v>
      </c>
      <c r="B181" s="50" t="str">
        <f t="shared" si="12"/>
        <v>بوزيان</v>
      </c>
      <c r="C181" s="50" t="str">
        <f t="shared" si="12"/>
        <v>محمد أنيس</v>
      </c>
      <c r="D181" s="88" t="str">
        <f t="shared" si="12"/>
        <v> </v>
      </c>
      <c r="E181" s="96">
        <v>12</v>
      </c>
      <c r="F181" s="90">
        <v>14</v>
      </c>
      <c r="G181" s="96">
        <f t="shared" si="13"/>
        <v>13</v>
      </c>
      <c r="H181" s="96"/>
      <c r="I181" s="96">
        <f t="shared" si="14"/>
        <v>52</v>
      </c>
      <c r="J181" s="96"/>
      <c r="K181" s="96"/>
      <c r="L181" s="97"/>
      <c r="M181" s="95"/>
      <c r="N181" s="96">
        <f t="shared" si="15"/>
        <v>52</v>
      </c>
      <c r="O181" s="254">
        <v>1</v>
      </c>
      <c r="P181" s="254">
        <v>2017</v>
      </c>
    </row>
    <row r="182" spans="1:16" ht="16.5" customHeight="1">
      <c r="A182" s="95">
        <v>15</v>
      </c>
      <c r="B182" s="50" t="str">
        <f t="shared" si="12"/>
        <v>بوسالم</v>
      </c>
      <c r="C182" s="50" t="str">
        <f t="shared" si="12"/>
        <v>كوثر</v>
      </c>
      <c r="D182" s="88" t="str">
        <f t="shared" si="12"/>
        <v> </v>
      </c>
      <c r="E182" s="96">
        <v>7.5</v>
      </c>
      <c r="F182" s="90">
        <v>14</v>
      </c>
      <c r="G182" s="96">
        <f t="shared" si="13"/>
        <v>10.75</v>
      </c>
      <c r="H182" s="96"/>
      <c r="I182" s="96">
        <f t="shared" si="14"/>
        <v>43</v>
      </c>
      <c r="J182" s="96"/>
      <c r="K182" s="96"/>
      <c r="L182" s="97"/>
      <c r="M182" s="95"/>
      <c r="N182" s="96">
        <f t="shared" si="15"/>
        <v>43</v>
      </c>
      <c r="O182" s="254">
        <v>1</v>
      </c>
      <c r="P182" s="254">
        <v>2017</v>
      </c>
    </row>
    <row r="183" spans="1:16" ht="16.5" customHeight="1">
      <c r="A183" s="95">
        <v>16</v>
      </c>
      <c r="B183" s="50" t="str">
        <f t="shared" si="12"/>
        <v>طوايبية</v>
      </c>
      <c r="C183" s="50" t="str">
        <f t="shared" si="12"/>
        <v>رامي</v>
      </c>
      <c r="D183" s="88" t="str">
        <f t="shared" si="12"/>
        <v> </v>
      </c>
      <c r="E183" s="96">
        <v>17</v>
      </c>
      <c r="F183" s="90">
        <v>14</v>
      </c>
      <c r="G183" s="96">
        <f t="shared" si="13"/>
        <v>15.5</v>
      </c>
      <c r="H183" s="96"/>
      <c r="I183" s="96">
        <f t="shared" si="14"/>
        <v>62</v>
      </c>
      <c r="J183" s="96"/>
      <c r="K183" s="96"/>
      <c r="L183" s="97"/>
      <c r="M183" s="95"/>
      <c r="N183" s="96">
        <f t="shared" si="15"/>
        <v>62</v>
      </c>
      <c r="O183" s="254">
        <v>1</v>
      </c>
      <c r="P183" s="254">
        <v>2017</v>
      </c>
    </row>
    <row r="184" spans="1:16" ht="16.5" customHeight="1">
      <c r="A184" s="95">
        <v>17</v>
      </c>
      <c r="B184" s="50" t="str">
        <f t="shared" si="12"/>
        <v>بومدين</v>
      </c>
      <c r="C184" s="50" t="str">
        <f t="shared" si="12"/>
        <v>وفاء</v>
      </c>
      <c r="D184" s="88" t="str">
        <f t="shared" si="12"/>
        <v> </v>
      </c>
      <c r="E184" s="96">
        <v>17</v>
      </c>
      <c r="F184" s="90">
        <v>18</v>
      </c>
      <c r="G184" s="96">
        <f t="shared" si="13"/>
        <v>17.5</v>
      </c>
      <c r="H184" s="96"/>
      <c r="I184" s="96">
        <f t="shared" si="14"/>
        <v>70</v>
      </c>
      <c r="J184" s="96"/>
      <c r="K184" s="96"/>
      <c r="L184" s="97"/>
      <c r="M184" s="95"/>
      <c r="N184" s="96">
        <f t="shared" si="15"/>
        <v>70</v>
      </c>
      <c r="O184" s="254">
        <v>1</v>
      </c>
      <c r="P184" s="254">
        <v>2017</v>
      </c>
    </row>
    <row r="185" spans="1:16" ht="16.5" customHeight="1">
      <c r="A185" s="95">
        <v>18</v>
      </c>
      <c r="B185" s="50" t="str">
        <f t="shared" si="12"/>
        <v>لعلالي</v>
      </c>
      <c r="C185" s="50" t="str">
        <f t="shared" si="12"/>
        <v>ماجدة</v>
      </c>
      <c r="D185" s="88" t="str">
        <f t="shared" si="12"/>
        <v> </v>
      </c>
      <c r="E185" s="96">
        <v>13.25</v>
      </c>
      <c r="F185" s="90">
        <v>14</v>
      </c>
      <c r="G185" s="96">
        <f t="shared" si="13"/>
        <v>13.625</v>
      </c>
      <c r="H185" s="96"/>
      <c r="I185" s="96">
        <f t="shared" si="14"/>
        <v>54.5</v>
      </c>
      <c r="J185" s="96"/>
      <c r="K185" s="96"/>
      <c r="L185" s="97"/>
      <c r="M185" s="95"/>
      <c r="N185" s="96">
        <f t="shared" si="15"/>
        <v>54.5</v>
      </c>
      <c r="O185" s="254">
        <v>1</v>
      </c>
      <c r="P185" s="254">
        <v>2017</v>
      </c>
    </row>
    <row r="186" spans="1:16" ht="16.5" customHeight="1">
      <c r="A186" s="95">
        <v>19</v>
      </c>
      <c r="B186" s="50" t="str">
        <f t="shared" si="12"/>
        <v>ناجي</v>
      </c>
      <c r="C186" s="50" t="str">
        <f t="shared" si="12"/>
        <v>محمد لمين</v>
      </c>
      <c r="D186" s="88" t="str">
        <f t="shared" si="12"/>
        <v> </v>
      </c>
      <c r="E186" s="96">
        <v>13.25</v>
      </c>
      <c r="F186" s="90">
        <v>14</v>
      </c>
      <c r="G186" s="96">
        <f t="shared" si="13"/>
        <v>13.625</v>
      </c>
      <c r="H186" s="96"/>
      <c r="I186" s="96">
        <f t="shared" si="14"/>
        <v>54.5</v>
      </c>
      <c r="J186" s="96"/>
      <c r="K186" s="96"/>
      <c r="L186" s="97"/>
      <c r="M186" s="95"/>
      <c r="N186" s="96">
        <f t="shared" si="15"/>
        <v>54.5</v>
      </c>
      <c r="O186" s="254">
        <v>1</v>
      </c>
      <c r="P186" s="254">
        <v>2017</v>
      </c>
    </row>
    <row r="187" spans="1:16" ht="16.5" customHeight="1">
      <c r="A187" s="95">
        <v>20</v>
      </c>
      <c r="B187" s="50" t="str">
        <f t="shared" si="12"/>
        <v>مريان</v>
      </c>
      <c r="C187" s="50" t="str">
        <f t="shared" si="12"/>
        <v>ليلى</v>
      </c>
      <c r="D187" s="88" t="str">
        <f t="shared" si="12"/>
        <v> </v>
      </c>
      <c r="E187" s="96">
        <v>12.5</v>
      </c>
      <c r="F187" s="90">
        <v>15</v>
      </c>
      <c r="G187" s="96">
        <f t="shared" si="13"/>
        <v>13.75</v>
      </c>
      <c r="H187" s="96"/>
      <c r="I187" s="96">
        <f t="shared" si="14"/>
        <v>55</v>
      </c>
      <c r="J187" s="96"/>
      <c r="K187" s="96"/>
      <c r="L187" s="97"/>
      <c r="M187" s="95"/>
      <c r="N187" s="96">
        <f t="shared" si="15"/>
        <v>55</v>
      </c>
      <c r="O187" s="254">
        <v>1</v>
      </c>
      <c r="P187" s="254">
        <v>2017</v>
      </c>
    </row>
    <row r="188" spans="1:16" ht="16.5" customHeight="1">
      <c r="A188" s="95">
        <v>21</v>
      </c>
      <c r="B188" s="50" t="str">
        <f t="shared" si="12"/>
        <v>عليات</v>
      </c>
      <c r="C188" s="50" t="str">
        <f t="shared" si="12"/>
        <v>وسيم</v>
      </c>
      <c r="D188" s="88" t="str">
        <f t="shared" si="12"/>
        <v> </v>
      </c>
      <c r="E188" s="96">
        <v>8</v>
      </c>
      <c r="F188" s="90">
        <v>16</v>
      </c>
      <c r="G188" s="96">
        <f t="shared" si="13"/>
        <v>12</v>
      </c>
      <c r="H188" s="96"/>
      <c r="I188" s="96">
        <f t="shared" si="14"/>
        <v>48</v>
      </c>
      <c r="J188" s="96"/>
      <c r="K188" s="96"/>
      <c r="L188" s="97"/>
      <c r="M188" s="95"/>
      <c r="N188" s="96">
        <f t="shared" si="15"/>
        <v>48</v>
      </c>
      <c r="O188" s="254">
        <v>1</v>
      </c>
      <c r="P188" s="254">
        <v>2017</v>
      </c>
    </row>
    <row r="189" spans="1:16" ht="16.5" customHeight="1">
      <c r="A189" s="95">
        <v>22</v>
      </c>
      <c r="B189" s="50" t="str">
        <f t="shared" si="12"/>
        <v>شنش</v>
      </c>
      <c r="C189" s="50" t="str">
        <f t="shared" si="12"/>
        <v>بلال</v>
      </c>
      <c r="D189" s="88" t="str">
        <f t="shared" si="12"/>
        <v> </v>
      </c>
      <c r="E189" s="96">
        <v>8</v>
      </c>
      <c r="F189" s="90">
        <v>14</v>
      </c>
      <c r="G189" s="96">
        <f t="shared" si="13"/>
        <v>11</v>
      </c>
      <c r="H189" s="96"/>
      <c r="I189" s="96">
        <f t="shared" si="14"/>
        <v>44</v>
      </c>
      <c r="J189" s="96"/>
      <c r="K189" s="96"/>
      <c r="L189" s="97"/>
      <c r="M189" s="95"/>
      <c r="N189" s="96">
        <f t="shared" si="15"/>
        <v>44</v>
      </c>
      <c r="O189" s="254">
        <v>1</v>
      </c>
      <c r="P189" s="254">
        <v>2017</v>
      </c>
    </row>
    <row r="190" spans="1:16" ht="16.5" customHeight="1">
      <c r="A190" s="95">
        <v>23</v>
      </c>
      <c r="B190" s="50" t="str">
        <f t="shared" si="12"/>
        <v>ذويب </v>
      </c>
      <c r="C190" s="50" t="str">
        <f t="shared" si="12"/>
        <v> دنيازاد</v>
      </c>
      <c r="D190" s="88" t="str">
        <f t="shared" si="12"/>
        <v>مع</v>
      </c>
      <c r="E190" s="96">
        <v>10</v>
      </c>
      <c r="F190" s="90">
        <v>14</v>
      </c>
      <c r="G190" s="96">
        <f t="shared" si="13"/>
        <v>12</v>
      </c>
      <c r="H190" s="96">
        <v>0.25</v>
      </c>
      <c r="I190" s="96">
        <f t="shared" si="14"/>
        <v>48.25</v>
      </c>
      <c r="J190" s="96"/>
      <c r="K190" s="96"/>
      <c r="L190" s="97"/>
      <c r="M190" s="95"/>
      <c r="N190" s="96">
        <f t="shared" si="15"/>
        <v>48.25</v>
      </c>
      <c r="O190" s="254">
        <v>1</v>
      </c>
      <c r="P190" s="254">
        <v>2016</v>
      </c>
    </row>
    <row r="192" ht="15.75">
      <c r="B192" s="98"/>
    </row>
    <row r="193" ht="15.75">
      <c r="B193" s="98"/>
    </row>
    <row r="194" ht="15.75">
      <c r="B194" s="98" t="s">
        <v>19</v>
      </c>
    </row>
    <row r="195" ht="15.75">
      <c r="B195" s="98"/>
    </row>
    <row r="196" ht="15.75">
      <c r="B196" s="98"/>
    </row>
    <row r="197" ht="15.75">
      <c r="B197" s="98"/>
    </row>
    <row r="198" ht="15.75">
      <c r="B198" s="98"/>
    </row>
    <row r="199" ht="16.5" customHeight="1">
      <c r="B199" s="98"/>
    </row>
    <row r="200" ht="16.5" customHeight="1">
      <c r="B200" s="98"/>
    </row>
    <row r="201" ht="16.5" customHeight="1">
      <c r="B201" s="98"/>
    </row>
    <row r="202" ht="16.5" customHeight="1">
      <c r="B202" s="98"/>
    </row>
    <row r="203" ht="16.5" customHeight="1">
      <c r="B203" s="98"/>
    </row>
    <row r="204" ht="16.5" customHeight="1">
      <c r="B204" s="98"/>
    </row>
    <row r="205" ht="16.5" customHeight="1">
      <c r="B205" s="98"/>
    </row>
    <row r="206" ht="16.5" customHeight="1">
      <c r="B206" s="98"/>
    </row>
    <row r="207" ht="16.5" customHeight="1">
      <c r="B207" s="98"/>
    </row>
    <row r="208" ht="16.5" customHeight="1">
      <c r="B208" s="98"/>
    </row>
    <row r="209" ht="16.5" customHeight="1">
      <c r="B209" s="98"/>
    </row>
    <row r="210" ht="16.5" customHeight="1">
      <c r="B210" s="98"/>
    </row>
    <row r="211" ht="21" customHeight="1">
      <c r="B211" s="98"/>
    </row>
    <row r="212" ht="18.75" customHeight="1">
      <c r="B212" s="98"/>
    </row>
    <row r="213" spans="1:14" ht="12.75">
      <c r="A213" s="93" t="s">
        <v>0</v>
      </c>
      <c r="B213" s="75"/>
      <c r="C213" s="75"/>
      <c r="D213" s="75"/>
      <c r="E213" s="264"/>
      <c r="F213" s="75" t="s">
        <v>91</v>
      </c>
      <c r="G213" s="76"/>
      <c r="H213" s="76"/>
      <c r="I213" s="76"/>
      <c r="J213" s="76"/>
      <c r="L213" s="76" t="str">
        <f>$L$1</f>
        <v>السنة الجامعية :2017/2016</v>
      </c>
      <c r="N213" s="76"/>
    </row>
    <row r="214" spans="1:14" ht="12.75">
      <c r="A214" s="93" t="s">
        <v>1</v>
      </c>
      <c r="B214" s="75"/>
      <c r="C214" s="75"/>
      <c r="D214" s="75"/>
      <c r="E214" s="264"/>
      <c r="F214" s="76" t="s">
        <v>2</v>
      </c>
      <c r="G214" s="75"/>
      <c r="H214" s="75"/>
      <c r="I214" s="76" t="s">
        <v>96</v>
      </c>
      <c r="J214" s="76"/>
      <c r="K214" s="76"/>
      <c r="L214" s="76"/>
      <c r="M214" s="76"/>
      <c r="N214" s="76"/>
    </row>
    <row r="215" spans="1:14" ht="12.75">
      <c r="A215" s="93" t="s">
        <v>3</v>
      </c>
      <c r="B215" s="75"/>
      <c r="C215" s="75"/>
      <c r="D215" s="75"/>
      <c r="E215" s="264"/>
      <c r="F215" s="76" t="s">
        <v>4</v>
      </c>
      <c r="G215" s="75"/>
      <c r="H215" s="75"/>
      <c r="I215" s="77">
        <v>4</v>
      </c>
      <c r="J215" s="76"/>
      <c r="K215" s="76"/>
      <c r="L215" s="76"/>
      <c r="M215" s="76"/>
      <c r="N215" s="76"/>
    </row>
    <row r="216" spans="1:14" ht="12.75">
      <c r="A216" s="93"/>
      <c r="B216" s="75"/>
      <c r="C216" s="75"/>
      <c r="D216" s="75"/>
      <c r="E216" s="264"/>
      <c r="F216" s="76" t="s">
        <v>5</v>
      </c>
      <c r="G216" s="75"/>
      <c r="H216" s="75"/>
      <c r="I216" s="89" t="s">
        <v>496</v>
      </c>
      <c r="J216" s="76"/>
      <c r="K216" s="76"/>
      <c r="L216" s="76"/>
      <c r="M216" s="76"/>
      <c r="N216" s="76"/>
    </row>
    <row r="217" spans="1:14" ht="15.75">
      <c r="A217" s="93" t="s">
        <v>6</v>
      </c>
      <c r="B217" s="75">
        <v>1</v>
      </c>
      <c r="C217" s="75"/>
      <c r="D217" s="75"/>
      <c r="E217" s="265"/>
      <c r="F217" s="76"/>
      <c r="G217" s="79" t="s">
        <v>7</v>
      </c>
      <c r="H217" s="79"/>
      <c r="I217" s="76"/>
      <c r="J217" s="76"/>
      <c r="K217" s="76"/>
      <c r="L217" s="75" t="s">
        <v>38</v>
      </c>
      <c r="M217" s="76"/>
      <c r="N217" s="76"/>
    </row>
    <row r="218" spans="1:14" ht="12.75">
      <c r="A218" s="93"/>
      <c r="B218" s="75"/>
      <c r="C218" s="75"/>
      <c r="D218" s="75"/>
      <c r="E218" s="264"/>
      <c r="F218" s="76"/>
      <c r="G218" s="76"/>
      <c r="H218" s="76"/>
      <c r="I218" s="76"/>
      <c r="J218" s="76"/>
      <c r="K218" s="76"/>
      <c r="L218" s="76"/>
      <c r="M218" s="76"/>
      <c r="N218" s="76"/>
    </row>
    <row r="219" spans="1:15" ht="25.5">
      <c r="A219" s="80" t="s">
        <v>8</v>
      </c>
      <c r="B219" s="81" t="s">
        <v>9</v>
      </c>
      <c r="C219" s="81" t="s">
        <v>10</v>
      </c>
      <c r="D219" s="81"/>
      <c r="E219" s="82" t="s">
        <v>18</v>
      </c>
      <c r="F219" s="83" t="s">
        <v>11</v>
      </c>
      <c r="G219" s="83" t="s">
        <v>12</v>
      </c>
      <c r="H219" s="81" t="s">
        <v>15</v>
      </c>
      <c r="I219" s="83" t="s">
        <v>17</v>
      </c>
      <c r="J219" s="83" t="s">
        <v>14</v>
      </c>
      <c r="K219" s="83" t="s">
        <v>13</v>
      </c>
      <c r="L219" s="83" t="s">
        <v>17</v>
      </c>
      <c r="M219" s="81" t="s">
        <v>15</v>
      </c>
      <c r="N219" s="83" t="s">
        <v>16</v>
      </c>
      <c r="O219" s="255"/>
    </row>
    <row r="220" spans="1:16" ht="12.75">
      <c r="A220" s="84"/>
      <c r="B220" s="85"/>
      <c r="C220" s="85"/>
      <c r="D220" s="85"/>
      <c r="E220" s="86">
        <v>20</v>
      </c>
      <c r="F220" s="87">
        <v>20</v>
      </c>
      <c r="G220" s="87">
        <v>20</v>
      </c>
      <c r="H220" s="85" t="s">
        <v>31</v>
      </c>
      <c r="I220" s="87">
        <v>80</v>
      </c>
      <c r="J220" s="87">
        <v>20</v>
      </c>
      <c r="K220" s="87">
        <v>20</v>
      </c>
      <c r="L220" s="85">
        <v>80</v>
      </c>
      <c r="M220" s="85" t="s">
        <v>32</v>
      </c>
      <c r="N220" s="87">
        <v>80</v>
      </c>
      <c r="O220" s="254" t="s">
        <v>83</v>
      </c>
      <c r="P220" s="254" t="s">
        <v>226</v>
      </c>
    </row>
    <row r="221" spans="1:16" ht="16.5" customHeight="1">
      <c r="A221" s="95">
        <v>1</v>
      </c>
      <c r="B221" s="50" t="str">
        <f aca="true" t="shared" si="16" ref="B221:D243">IF(B9&gt;0,B9," ")</f>
        <v>بوخاتم</v>
      </c>
      <c r="C221" s="50" t="str">
        <f t="shared" si="16"/>
        <v>دنيا</v>
      </c>
      <c r="D221" s="88" t="str">
        <f t="shared" si="16"/>
        <v> </v>
      </c>
      <c r="E221" s="96">
        <v>13</v>
      </c>
      <c r="F221" s="90">
        <v>16.5</v>
      </c>
      <c r="G221" s="96">
        <f>(F221+E221)/2</f>
        <v>14.75</v>
      </c>
      <c r="H221" s="96"/>
      <c r="I221" s="96">
        <f>(4*G221)+H221</f>
        <v>59</v>
      </c>
      <c r="J221" s="96"/>
      <c r="K221" s="96"/>
      <c r="L221" s="97"/>
      <c r="M221" s="95"/>
      <c r="N221" s="96">
        <f>IF(I221&gt;(((J221+F221)/2)*4)+M221,I221,(((J221+F221)/2)*4)+M221)</f>
        <v>59</v>
      </c>
      <c r="O221" s="254">
        <v>1</v>
      </c>
      <c r="P221" s="254">
        <v>2017</v>
      </c>
    </row>
    <row r="222" spans="1:16" ht="16.5" customHeight="1">
      <c r="A222" s="95">
        <v>2</v>
      </c>
      <c r="B222" s="50" t="str">
        <f t="shared" si="16"/>
        <v>بوسالم</v>
      </c>
      <c r="C222" s="50" t="str">
        <f t="shared" si="16"/>
        <v>إكرام</v>
      </c>
      <c r="D222" s="88" t="str">
        <f t="shared" si="16"/>
        <v> </v>
      </c>
      <c r="E222" s="96">
        <v>17.5</v>
      </c>
      <c r="F222" s="90">
        <v>11.5</v>
      </c>
      <c r="G222" s="96">
        <f aca="true" t="shared" si="17" ref="G222:G243">(F222+E222)/2</f>
        <v>14.5</v>
      </c>
      <c r="H222" s="96"/>
      <c r="I222" s="96">
        <f aca="true" t="shared" si="18" ref="I222:I243">(4*G222)+H222</f>
        <v>58</v>
      </c>
      <c r="J222" s="96"/>
      <c r="K222" s="96"/>
      <c r="L222" s="97"/>
      <c r="M222" s="95"/>
      <c r="N222" s="96">
        <f aca="true" t="shared" si="19" ref="N222:N243">IF(I222&gt;(((J222+F222)/2)*4)+M222,I222,(((J222+F222)/2)*4)+M222)</f>
        <v>58</v>
      </c>
      <c r="O222" s="254">
        <v>1</v>
      </c>
      <c r="P222" s="254">
        <v>2017</v>
      </c>
    </row>
    <row r="223" spans="1:16" ht="16.5" customHeight="1">
      <c r="A223" s="95">
        <v>3</v>
      </c>
      <c r="B223" s="50" t="str">
        <f t="shared" si="16"/>
        <v>محرز</v>
      </c>
      <c r="C223" s="50" t="str">
        <f t="shared" si="16"/>
        <v>نوال</v>
      </c>
      <c r="D223" s="88" t="str">
        <f t="shared" si="16"/>
        <v> </v>
      </c>
      <c r="E223" s="96">
        <v>10.5</v>
      </c>
      <c r="F223" s="90">
        <v>11.5</v>
      </c>
      <c r="G223" s="96">
        <f t="shared" si="17"/>
        <v>11</v>
      </c>
      <c r="H223" s="96"/>
      <c r="I223" s="96">
        <f t="shared" si="18"/>
        <v>44</v>
      </c>
      <c r="J223" s="96"/>
      <c r="K223" s="96"/>
      <c r="L223" s="97"/>
      <c r="M223" s="95"/>
      <c r="N223" s="96">
        <f t="shared" si="19"/>
        <v>44</v>
      </c>
      <c r="O223" s="254">
        <v>1</v>
      </c>
      <c r="P223" s="254">
        <v>2017</v>
      </c>
    </row>
    <row r="224" spans="1:16" ht="16.5" customHeight="1">
      <c r="A224" s="95">
        <v>4</v>
      </c>
      <c r="B224" s="50" t="str">
        <f t="shared" si="16"/>
        <v>بوشعالة</v>
      </c>
      <c r="C224" s="50" t="str">
        <f t="shared" si="16"/>
        <v>أمال</v>
      </c>
      <c r="D224" s="88" t="str">
        <f t="shared" si="16"/>
        <v> </v>
      </c>
      <c r="E224" s="96">
        <v>7.5</v>
      </c>
      <c r="F224" s="90">
        <v>16.5</v>
      </c>
      <c r="G224" s="96">
        <f t="shared" si="17"/>
        <v>12</v>
      </c>
      <c r="H224" s="96"/>
      <c r="I224" s="96">
        <f t="shared" si="18"/>
        <v>48</v>
      </c>
      <c r="J224" s="96"/>
      <c r="K224" s="96"/>
      <c r="L224" s="97"/>
      <c r="M224" s="95"/>
      <c r="N224" s="96">
        <f t="shared" si="19"/>
        <v>48</v>
      </c>
      <c r="O224" s="254">
        <v>1</v>
      </c>
      <c r="P224" s="254">
        <v>2017</v>
      </c>
    </row>
    <row r="225" spans="1:16" ht="16.5" customHeight="1">
      <c r="A225" s="95">
        <v>5</v>
      </c>
      <c r="B225" s="50" t="str">
        <f t="shared" si="16"/>
        <v>ورغي</v>
      </c>
      <c r="C225" s="50" t="str">
        <f t="shared" si="16"/>
        <v>فيروز</v>
      </c>
      <c r="D225" s="88" t="str">
        <f t="shared" si="16"/>
        <v> </v>
      </c>
      <c r="E225" s="96">
        <v>19</v>
      </c>
      <c r="F225" s="90">
        <v>15.5</v>
      </c>
      <c r="G225" s="96">
        <f t="shared" si="17"/>
        <v>17.25</v>
      </c>
      <c r="H225" s="96"/>
      <c r="I225" s="96">
        <f t="shared" si="18"/>
        <v>69</v>
      </c>
      <c r="J225" s="96"/>
      <c r="K225" s="96"/>
      <c r="L225" s="97"/>
      <c r="M225" s="95"/>
      <c r="N225" s="96">
        <f t="shared" si="19"/>
        <v>69</v>
      </c>
      <c r="O225" s="254">
        <v>1</v>
      </c>
      <c r="P225" s="254">
        <v>2017</v>
      </c>
    </row>
    <row r="226" spans="1:16" ht="16.5" customHeight="1">
      <c r="A226" s="95">
        <v>6</v>
      </c>
      <c r="B226" s="50" t="str">
        <f t="shared" si="16"/>
        <v>حمزة</v>
      </c>
      <c r="C226" s="50" t="str">
        <f t="shared" si="16"/>
        <v>فارس  الإسلام</v>
      </c>
      <c r="D226" s="88" t="str">
        <f t="shared" si="16"/>
        <v> </v>
      </c>
      <c r="E226" s="96">
        <v>17</v>
      </c>
      <c r="F226" s="90">
        <v>15</v>
      </c>
      <c r="G226" s="96">
        <f t="shared" si="17"/>
        <v>16</v>
      </c>
      <c r="H226" s="96"/>
      <c r="I226" s="96">
        <f t="shared" si="18"/>
        <v>64</v>
      </c>
      <c r="J226" s="96"/>
      <c r="K226" s="96"/>
      <c r="L226" s="97"/>
      <c r="M226" s="95"/>
      <c r="N226" s="96">
        <f t="shared" si="19"/>
        <v>64</v>
      </c>
      <c r="O226" s="254">
        <v>1</v>
      </c>
      <c r="P226" s="254">
        <v>2017</v>
      </c>
    </row>
    <row r="227" spans="1:16" ht="16.5" customHeight="1">
      <c r="A227" s="95">
        <v>7</v>
      </c>
      <c r="B227" s="50" t="str">
        <f t="shared" si="16"/>
        <v>عينوز</v>
      </c>
      <c r="C227" s="50" t="str">
        <f t="shared" si="16"/>
        <v>إلهام</v>
      </c>
      <c r="D227" s="88" t="str">
        <f t="shared" si="16"/>
        <v> </v>
      </c>
      <c r="E227" s="96"/>
      <c r="F227" s="90"/>
      <c r="G227" s="96">
        <f t="shared" si="17"/>
        <v>0</v>
      </c>
      <c r="H227" s="96"/>
      <c r="I227" s="96">
        <f t="shared" si="18"/>
        <v>0</v>
      </c>
      <c r="J227" s="96"/>
      <c r="K227" s="96"/>
      <c r="L227" s="97"/>
      <c r="M227" s="95"/>
      <c r="N227" s="96">
        <f t="shared" si="19"/>
        <v>0</v>
      </c>
      <c r="O227" s="254">
        <v>1</v>
      </c>
      <c r="P227" s="254">
        <v>2017</v>
      </c>
    </row>
    <row r="228" spans="1:16" ht="16.5" customHeight="1">
      <c r="A228" s="95">
        <v>8</v>
      </c>
      <c r="B228" s="50" t="str">
        <f t="shared" si="16"/>
        <v>حلواني</v>
      </c>
      <c r="C228" s="50" t="str">
        <f t="shared" si="16"/>
        <v>إيمان</v>
      </c>
      <c r="D228" s="88" t="str">
        <f t="shared" si="16"/>
        <v> </v>
      </c>
      <c r="E228" s="96">
        <v>11</v>
      </c>
      <c r="F228" s="90">
        <v>15</v>
      </c>
      <c r="G228" s="96">
        <f t="shared" si="17"/>
        <v>13</v>
      </c>
      <c r="H228" s="96"/>
      <c r="I228" s="96">
        <f t="shared" si="18"/>
        <v>52</v>
      </c>
      <c r="J228" s="96"/>
      <c r="K228" s="96"/>
      <c r="L228" s="97"/>
      <c r="M228" s="95"/>
      <c r="N228" s="96">
        <f t="shared" si="19"/>
        <v>52</v>
      </c>
      <c r="O228" s="254">
        <v>1</v>
      </c>
      <c r="P228" s="254">
        <v>2017</v>
      </c>
    </row>
    <row r="229" spans="1:16" ht="16.5" customHeight="1">
      <c r="A229" s="95">
        <v>9</v>
      </c>
      <c r="B229" s="50" t="str">
        <f t="shared" si="16"/>
        <v>بومايلة</v>
      </c>
      <c r="C229" s="50" t="str">
        <f t="shared" si="16"/>
        <v>روميساء</v>
      </c>
      <c r="D229" s="88" t="str">
        <f t="shared" si="16"/>
        <v> </v>
      </c>
      <c r="E229" s="96">
        <v>6.25</v>
      </c>
      <c r="F229" s="90">
        <v>12.5</v>
      </c>
      <c r="G229" s="96">
        <f t="shared" si="17"/>
        <v>9.375</v>
      </c>
      <c r="H229" s="96"/>
      <c r="I229" s="96">
        <f t="shared" si="18"/>
        <v>37.5</v>
      </c>
      <c r="J229" s="96"/>
      <c r="K229" s="96"/>
      <c r="L229" s="97"/>
      <c r="M229" s="95"/>
      <c r="N229" s="96">
        <f t="shared" si="19"/>
        <v>37.5</v>
      </c>
      <c r="O229" s="254">
        <v>1</v>
      </c>
      <c r="P229" s="254">
        <v>2017</v>
      </c>
    </row>
    <row r="230" spans="1:16" ht="16.5" customHeight="1">
      <c r="A230" s="95">
        <v>10</v>
      </c>
      <c r="B230" s="50" t="str">
        <f t="shared" si="16"/>
        <v>بن سعدون</v>
      </c>
      <c r="C230" s="50" t="str">
        <f t="shared" si="16"/>
        <v>لطفي</v>
      </c>
      <c r="D230" s="88" t="str">
        <f t="shared" si="16"/>
        <v> </v>
      </c>
      <c r="E230" s="96">
        <v>12</v>
      </c>
      <c r="F230" s="90">
        <v>12.5</v>
      </c>
      <c r="G230" s="96">
        <f t="shared" si="17"/>
        <v>12.25</v>
      </c>
      <c r="H230" s="96"/>
      <c r="I230" s="96">
        <f t="shared" si="18"/>
        <v>49</v>
      </c>
      <c r="J230" s="96"/>
      <c r="K230" s="96"/>
      <c r="L230" s="97"/>
      <c r="M230" s="95"/>
      <c r="N230" s="96">
        <f t="shared" si="19"/>
        <v>49</v>
      </c>
      <c r="O230" s="254">
        <v>1</v>
      </c>
      <c r="P230" s="254">
        <v>2017</v>
      </c>
    </row>
    <row r="231" spans="1:16" ht="16.5" customHeight="1">
      <c r="A231" s="95">
        <v>11</v>
      </c>
      <c r="B231" s="50" t="str">
        <f t="shared" si="16"/>
        <v>لعجيمي</v>
      </c>
      <c r="C231" s="50" t="str">
        <f t="shared" si="16"/>
        <v>صبرينة</v>
      </c>
      <c r="D231" s="88" t="str">
        <f t="shared" si="16"/>
        <v> </v>
      </c>
      <c r="E231" s="96">
        <v>15.5</v>
      </c>
      <c r="F231" s="90">
        <v>12.5</v>
      </c>
      <c r="G231" s="96">
        <f t="shared" si="17"/>
        <v>14</v>
      </c>
      <c r="H231" s="96"/>
      <c r="I231" s="96">
        <f t="shared" si="18"/>
        <v>56</v>
      </c>
      <c r="J231" s="96"/>
      <c r="K231" s="96"/>
      <c r="L231" s="97"/>
      <c r="M231" s="95"/>
      <c r="N231" s="96">
        <f t="shared" si="19"/>
        <v>56</v>
      </c>
      <c r="O231" s="254">
        <v>1</v>
      </c>
      <c r="P231" s="254">
        <v>2017</v>
      </c>
    </row>
    <row r="232" spans="1:16" ht="16.5" customHeight="1">
      <c r="A232" s="95">
        <v>12</v>
      </c>
      <c r="B232" s="50" t="str">
        <f t="shared" si="16"/>
        <v>خلفي</v>
      </c>
      <c r="C232" s="50" t="str">
        <f t="shared" si="16"/>
        <v>محمد الأمين</v>
      </c>
      <c r="D232" s="88" t="str">
        <f t="shared" si="16"/>
        <v> </v>
      </c>
      <c r="E232" s="96">
        <v>14</v>
      </c>
      <c r="F232" s="90">
        <v>14</v>
      </c>
      <c r="G232" s="96">
        <f t="shared" si="17"/>
        <v>14</v>
      </c>
      <c r="H232" s="96"/>
      <c r="I232" s="96">
        <f t="shared" si="18"/>
        <v>56</v>
      </c>
      <c r="J232" s="96"/>
      <c r="K232" s="96"/>
      <c r="L232" s="97"/>
      <c r="M232" s="95"/>
      <c r="N232" s="96">
        <f t="shared" si="19"/>
        <v>56</v>
      </c>
      <c r="O232" s="254">
        <v>1</v>
      </c>
      <c r="P232" s="254">
        <v>2017</v>
      </c>
    </row>
    <row r="233" spans="1:16" ht="16.5" customHeight="1">
      <c r="A233" s="95">
        <v>13</v>
      </c>
      <c r="B233" s="50" t="str">
        <f t="shared" si="16"/>
        <v>مناصرية</v>
      </c>
      <c r="C233" s="50" t="str">
        <f t="shared" si="16"/>
        <v>راضية</v>
      </c>
      <c r="D233" s="88" t="str">
        <f t="shared" si="16"/>
        <v> </v>
      </c>
      <c r="E233" s="96">
        <v>18</v>
      </c>
      <c r="F233" s="90">
        <v>15</v>
      </c>
      <c r="G233" s="96">
        <f t="shared" si="17"/>
        <v>16.5</v>
      </c>
      <c r="H233" s="96"/>
      <c r="I233" s="96">
        <f t="shared" si="18"/>
        <v>66</v>
      </c>
      <c r="J233" s="96"/>
      <c r="K233" s="96"/>
      <c r="L233" s="97"/>
      <c r="M233" s="95"/>
      <c r="N233" s="96">
        <f t="shared" si="19"/>
        <v>66</v>
      </c>
      <c r="O233" s="254">
        <v>1</v>
      </c>
      <c r="P233" s="254">
        <v>2017</v>
      </c>
    </row>
    <row r="234" spans="1:16" ht="16.5" customHeight="1">
      <c r="A234" s="95">
        <v>14</v>
      </c>
      <c r="B234" s="50" t="str">
        <f t="shared" si="16"/>
        <v>بوزيان</v>
      </c>
      <c r="C234" s="50" t="str">
        <f t="shared" si="16"/>
        <v>محمد أنيس</v>
      </c>
      <c r="D234" s="88" t="str">
        <f t="shared" si="16"/>
        <v> </v>
      </c>
      <c r="E234" s="96">
        <v>12.5</v>
      </c>
      <c r="F234" s="90">
        <v>13.5</v>
      </c>
      <c r="G234" s="96">
        <f t="shared" si="17"/>
        <v>13</v>
      </c>
      <c r="H234" s="96"/>
      <c r="I234" s="96">
        <f t="shared" si="18"/>
        <v>52</v>
      </c>
      <c r="J234" s="96"/>
      <c r="K234" s="96"/>
      <c r="L234" s="97"/>
      <c r="M234" s="95"/>
      <c r="N234" s="96">
        <f t="shared" si="19"/>
        <v>52</v>
      </c>
      <c r="O234" s="254">
        <v>1</v>
      </c>
      <c r="P234" s="254">
        <v>2017</v>
      </c>
    </row>
    <row r="235" spans="1:16" ht="16.5" customHeight="1">
      <c r="A235" s="95">
        <v>15</v>
      </c>
      <c r="B235" s="50" t="str">
        <f t="shared" si="16"/>
        <v>بوسالم</v>
      </c>
      <c r="C235" s="50" t="str">
        <f t="shared" si="16"/>
        <v>كوثر</v>
      </c>
      <c r="D235" s="88" t="str">
        <f t="shared" si="16"/>
        <v> </v>
      </c>
      <c r="E235" s="96">
        <v>15</v>
      </c>
      <c r="F235" s="90">
        <v>13.5</v>
      </c>
      <c r="G235" s="96">
        <f t="shared" si="17"/>
        <v>14.25</v>
      </c>
      <c r="H235" s="96"/>
      <c r="I235" s="96">
        <f t="shared" si="18"/>
        <v>57</v>
      </c>
      <c r="J235" s="96"/>
      <c r="K235" s="96"/>
      <c r="L235" s="97"/>
      <c r="M235" s="95"/>
      <c r="N235" s="96">
        <f t="shared" si="19"/>
        <v>57</v>
      </c>
      <c r="O235" s="254">
        <v>1</v>
      </c>
      <c r="P235" s="254">
        <v>2017</v>
      </c>
    </row>
    <row r="236" spans="1:16" ht="16.5" customHeight="1">
      <c r="A236" s="95">
        <v>16</v>
      </c>
      <c r="B236" s="50" t="str">
        <f t="shared" si="16"/>
        <v>طوايبية</v>
      </c>
      <c r="C236" s="50" t="str">
        <f t="shared" si="16"/>
        <v>رامي</v>
      </c>
      <c r="D236" s="88" t="str">
        <f t="shared" si="16"/>
        <v> </v>
      </c>
      <c r="E236" s="96">
        <v>15.5</v>
      </c>
      <c r="F236" s="90">
        <v>13.5</v>
      </c>
      <c r="G236" s="96">
        <f t="shared" si="17"/>
        <v>14.5</v>
      </c>
      <c r="H236" s="96"/>
      <c r="I236" s="96">
        <f t="shared" si="18"/>
        <v>58</v>
      </c>
      <c r="J236" s="96"/>
      <c r="K236" s="96"/>
      <c r="L236" s="97"/>
      <c r="M236" s="95"/>
      <c r="N236" s="96">
        <f t="shared" si="19"/>
        <v>58</v>
      </c>
      <c r="O236" s="254">
        <v>1</v>
      </c>
      <c r="P236" s="254">
        <v>2017</v>
      </c>
    </row>
    <row r="237" spans="1:16" ht="16.5" customHeight="1">
      <c r="A237" s="95">
        <v>17</v>
      </c>
      <c r="B237" s="50" t="str">
        <f t="shared" si="16"/>
        <v>بومدين</v>
      </c>
      <c r="C237" s="50" t="str">
        <f t="shared" si="16"/>
        <v>وفاء</v>
      </c>
      <c r="D237" s="88" t="str">
        <f t="shared" si="16"/>
        <v> </v>
      </c>
      <c r="E237" s="96">
        <v>17.5</v>
      </c>
      <c r="F237" s="90">
        <v>17</v>
      </c>
      <c r="G237" s="96">
        <f t="shared" si="17"/>
        <v>17.25</v>
      </c>
      <c r="H237" s="96"/>
      <c r="I237" s="96">
        <f t="shared" si="18"/>
        <v>69</v>
      </c>
      <c r="J237" s="96"/>
      <c r="K237" s="96"/>
      <c r="L237" s="97"/>
      <c r="M237" s="95"/>
      <c r="N237" s="96">
        <f t="shared" si="19"/>
        <v>69</v>
      </c>
      <c r="O237" s="254">
        <v>1</v>
      </c>
      <c r="P237" s="254">
        <v>2017</v>
      </c>
    </row>
    <row r="238" spans="1:16" ht="16.5" customHeight="1">
      <c r="A238" s="95">
        <v>18</v>
      </c>
      <c r="B238" s="50" t="str">
        <f t="shared" si="16"/>
        <v>لعلالي</v>
      </c>
      <c r="C238" s="50" t="str">
        <f t="shared" si="16"/>
        <v>ماجدة</v>
      </c>
      <c r="D238" s="88" t="str">
        <f t="shared" si="16"/>
        <v> </v>
      </c>
      <c r="E238" s="96">
        <v>12</v>
      </c>
      <c r="F238" s="90">
        <v>15.5</v>
      </c>
      <c r="G238" s="96">
        <f t="shared" si="17"/>
        <v>13.75</v>
      </c>
      <c r="H238" s="96"/>
      <c r="I238" s="96">
        <f t="shared" si="18"/>
        <v>55</v>
      </c>
      <c r="J238" s="96"/>
      <c r="K238" s="96"/>
      <c r="L238" s="97"/>
      <c r="M238" s="95"/>
      <c r="N238" s="96">
        <f t="shared" si="19"/>
        <v>55</v>
      </c>
      <c r="O238" s="254">
        <v>1</v>
      </c>
      <c r="P238" s="254">
        <v>2017</v>
      </c>
    </row>
    <row r="239" spans="1:16" ht="16.5" customHeight="1">
      <c r="A239" s="95">
        <v>19</v>
      </c>
      <c r="B239" s="50" t="str">
        <f t="shared" si="16"/>
        <v>ناجي</v>
      </c>
      <c r="C239" s="50" t="str">
        <f t="shared" si="16"/>
        <v>محمد لمين</v>
      </c>
      <c r="D239" s="88" t="str">
        <f t="shared" si="16"/>
        <v> </v>
      </c>
      <c r="E239" s="96">
        <v>8</v>
      </c>
      <c r="F239" s="90">
        <v>12</v>
      </c>
      <c r="G239" s="96">
        <f t="shared" si="17"/>
        <v>10</v>
      </c>
      <c r="H239" s="96"/>
      <c r="I239" s="96">
        <f t="shared" si="18"/>
        <v>40</v>
      </c>
      <c r="J239" s="96"/>
      <c r="K239" s="96"/>
      <c r="L239" s="97"/>
      <c r="M239" s="95"/>
      <c r="N239" s="96">
        <f t="shared" si="19"/>
        <v>40</v>
      </c>
      <c r="O239" s="254">
        <v>1</v>
      </c>
      <c r="P239" s="254">
        <v>2017</v>
      </c>
    </row>
    <row r="240" spans="1:16" ht="16.5" customHeight="1">
      <c r="A240" s="95">
        <v>20</v>
      </c>
      <c r="B240" s="50" t="str">
        <f t="shared" si="16"/>
        <v>مريان</v>
      </c>
      <c r="C240" s="50" t="str">
        <f t="shared" si="16"/>
        <v>ليلى</v>
      </c>
      <c r="D240" s="88" t="str">
        <f t="shared" si="16"/>
        <v> </v>
      </c>
      <c r="E240" s="96">
        <v>10.5</v>
      </c>
      <c r="F240" s="90">
        <v>17</v>
      </c>
      <c r="G240" s="96">
        <f t="shared" si="17"/>
        <v>13.75</v>
      </c>
      <c r="H240" s="96"/>
      <c r="I240" s="96">
        <f t="shared" si="18"/>
        <v>55</v>
      </c>
      <c r="J240" s="96"/>
      <c r="K240" s="96"/>
      <c r="L240" s="97"/>
      <c r="M240" s="95"/>
      <c r="N240" s="96">
        <f t="shared" si="19"/>
        <v>55</v>
      </c>
      <c r="O240" s="254">
        <v>1</v>
      </c>
      <c r="P240" s="254">
        <v>2017</v>
      </c>
    </row>
    <row r="241" spans="1:16" ht="16.5" customHeight="1">
      <c r="A241" s="95">
        <v>21</v>
      </c>
      <c r="B241" s="50" t="str">
        <f t="shared" si="16"/>
        <v>عليات</v>
      </c>
      <c r="C241" s="50" t="str">
        <f t="shared" si="16"/>
        <v>وسيم</v>
      </c>
      <c r="D241" s="88" t="str">
        <f t="shared" si="16"/>
        <v> </v>
      </c>
      <c r="E241" s="96">
        <v>15.5</v>
      </c>
      <c r="F241" s="90">
        <v>15</v>
      </c>
      <c r="G241" s="96">
        <f t="shared" si="17"/>
        <v>15.25</v>
      </c>
      <c r="H241" s="96"/>
      <c r="I241" s="96">
        <f t="shared" si="18"/>
        <v>61</v>
      </c>
      <c r="J241" s="96"/>
      <c r="K241" s="96"/>
      <c r="L241" s="97"/>
      <c r="M241" s="95"/>
      <c r="N241" s="96">
        <f t="shared" si="19"/>
        <v>61</v>
      </c>
      <c r="O241" s="254">
        <v>1</v>
      </c>
      <c r="P241" s="254">
        <v>2017</v>
      </c>
    </row>
    <row r="242" spans="1:16" ht="16.5" customHeight="1">
      <c r="A242" s="95">
        <v>22</v>
      </c>
      <c r="B242" s="50" t="str">
        <f t="shared" si="16"/>
        <v>شنش</v>
      </c>
      <c r="C242" s="50" t="str">
        <f t="shared" si="16"/>
        <v>بلال</v>
      </c>
      <c r="D242" s="88" t="str">
        <f t="shared" si="16"/>
        <v> </v>
      </c>
      <c r="E242" s="96">
        <v>10.25</v>
      </c>
      <c r="F242" s="90">
        <v>12</v>
      </c>
      <c r="G242" s="96">
        <f t="shared" si="17"/>
        <v>11.125</v>
      </c>
      <c r="H242" s="96"/>
      <c r="I242" s="96">
        <f t="shared" si="18"/>
        <v>44.5</v>
      </c>
      <c r="J242" s="96"/>
      <c r="K242" s="96"/>
      <c r="L242" s="97"/>
      <c r="M242" s="95"/>
      <c r="N242" s="96">
        <f t="shared" si="19"/>
        <v>44.5</v>
      </c>
      <c r="O242" s="254">
        <v>1</v>
      </c>
      <c r="P242" s="254">
        <v>2017</v>
      </c>
    </row>
    <row r="243" spans="1:16" ht="16.5" customHeight="1">
      <c r="A243" s="95">
        <v>23</v>
      </c>
      <c r="B243" s="50" t="str">
        <f t="shared" si="16"/>
        <v>ذويب </v>
      </c>
      <c r="C243" s="50" t="str">
        <f t="shared" si="16"/>
        <v> دنيازاد</v>
      </c>
      <c r="D243" s="88" t="str">
        <f t="shared" si="16"/>
        <v>مع</v>
      </c>
      <c r="E243" s="96">
        <v>14.5</v>
      </c>
      <c r="F243" s="90">
        <v>12</v>
      </c>
      <c r="G243" s="96">
        <f t="shared" si="17"/>
        <v>13.25</v>
      </c>
      <c r="H243" s="96"/>
      <c r="I243" s="96">
        <f t="shared" si="18"/>
        <v>53</v>
      </c>
      <c r="J243" s="96"/>
      <c r="K243" s="96"/>
      <c r="L243" s="97"/>
      <c r="M243" s="95"/>
      <c r="N243" s="96">
        <f t="shared" si="19"/>
        <v>53</v>
      </c>
      <c r="O243" s="254">
        <v>1</v>
      </c>
      <c r="P243" s="254">
        <v>2016</v>
      </c>
    </row>
    <row r="245" ht="15.75">
      <c r="B245" s="98"/>
    </row>
    <row r="246" ht="15.75">
      <c r="B246" s="98"/>
    </row>
    <row r="247" ht="15.75">
      <c r="B247" s="98"/>
    </row>
    <row r="248" ht="15.75">
      <c r="B248" s="98"/>
    </row>
    <row r="249" ht="15.75">
      <c r="B249" s="98"/>
    </row>
    <row r="250" ht="15.75">
      <c r="B250" s="98" t="s">
        <v>19</v>
      </c>
    </row>
    <row r="251" ht="15.75">
      <c r="B251" s="98"/>
    </row>
    <row r="252" ht="15.75">
      <c r="B252" s="98"/>
    </row>
    <row r="253" ht="15.75">
      <c r="B253" s="98"/>
    </row>
    <row r="254" ht="15.75">
      <c r="B254" s="98"/>
    </row>
    <row r="255" ht="15.75">
      <c r="B255" s="98"/>
    </row>
    <row r="256" ht="15.75">
      <c r="B256" s="98"/>
    </row>
    <row r="257" ht="15.75">
      <c r="B257" s="98"/>
    </row>
    <row r="258" ht="15.75">
      <c r="B258" s="98"/>
    </row>
    <row r="259" ht="15.75">
      <c r="B259" s="98"/>
    </row>
    <row r="260" ht="15.75">
      <c r="B260" s="98"/>
    </row>
    <row r="261" ht="15.75">
      <c r="B261" s="98"/>
    </row>
    <row r="262" ht="15.75">
      <c r="B262" s="98"/>
    </row>
    <row r="263" ht="15.75">
      <c r="B263" s="98"/>
    </row>
    <row r="264" ht="15.75">
      <c r="B264" s="98"/>
    </row>
    <row r="265" ht="15.75">
      <c r="B265" s="98"/>
    </row>
    <row r="266" ht="15.75">
      <c r="B266" s="98"/>
    </row>
    <row r="267" spans="1:14" ht="12.75">
      <c r="A267" s="93" t="s">
        <v>0</v>
      </c>
      <c r="B267" s="75"/>
      <c r="C267" s="75"/>
      <c r="D267" s="75"/>
      <c r="E267" s="264"/>
      <c r="F267" s="75" t="s">
        <v>91</v>
      </c>
      <c r="G267" s="76"/>
      <c r="H267" s="76"/>
      <c r="I267" s="76"/>
      <c r="J267" s="76"/>
      <c r="L267" s="76" t="str">
        <f>$L$1</f>
        <v>السنة الجامعية :2017/2016</v>
      </c>
      <c r="N267" s="76"/>
    </row>
    <row r="268" spans="1:14" ht="12.75">
      <c r="A268" s="93" t="s">
        <v>1</v>
      </c>
      <c r="B268" s="75"/>
      <c r="C268" s="75"/>
      <c r="D268" s="75"/>
      <c r="E268" s="264"/>
      <c r="F268" s="76" t="s">
        <v>2</v>
      </c>
      <c r="G268" s="75"/>
      <c r="H268" s="75"/>
      <c r="I268" s="76" t="s">
        <v>97</v>
      </c>
      <c r="J268" s="76"/>
      <c r="K268" s="76"/>
      <c r="L268" s="76"/>
      <c r="M268" s="76"/>
      <c r="N268" s="76"/>
    </row>
    <row r="269" spans="1:14" ht="12.75">
      <c r="A269" s="93" t="s">
        <v>3</v>
      </c>
      <c r="B269" s="75"/>
      <c r="C269" s="75"/>
      <c r="D269" s="75"/>
      <c r="E269" s="264"/>
      <c r="F269" s="76" t="s">
        <v>4</v>
      </c>
      <c r="G269" s="75"/>
      <c r="H269" s="75"/>
      <c r="I269" s="77">
        <v>3</v>
      </c>
      <c r="J269" s="76"/>
      <c r="K269" s="76"/>
      <c r="L269" s="76"/>
      <c r="M269" s="76"/>
      <c r="N269" s="76"/>
    </row>
    <row r="270" spans="1:14" ht="12.75">
      <c r="A270" s="93"/>
      <c r="B270" s="75"/>
      <c r="C270" s="75"/>
      <c r="D270" s="75"/>
      <c r="E270" s="264"/>
      <c r="F270" s="76" t="s">
        <v>5</v>
      </c>
      <c r="G270" s="75"/>
      <c r="H270" s="75"/>
      <c r="I270" s="91" t="s">
        <v>496</v>
      </c>
      <c r="J270" s="76"/>
      <c r="K270" s="76"/>
      <c r="L270" s="76"/>
      <c r="M270" s="76"/>
      <c r="N270" s="76"/>
    </row>
    <row r="271" spans="1:14" ht="15.75">
      <c r="A271" s="93" t="s">
        <v>6</v>
      </c>
      <c r="B271" s="75">
        <v>1</v>
      </c>
      <c r="C271" s="75"/>
      <c r="D271" s="75"/>
      <c r="E271" s="265"/>
      <c r="F271" s="76"/>
      <c r="G271" s="79" t="s">
        <v>7</v>
      </c>
      <c r="H271" s="79"/>
      <c r="I271" s="76"/>
      <c r="J271" s="76"/>
      <c r="K271" s="76"/>
      <c r="L271" s="75" t="s">
        <v>38</v>
      </c>
      <c r="M271" s="76"/>
      <c r="N271" s="76"/>
    </row>
    <row r="272" spans="1:14" ht="12.75">
      <c r="A272" s="93"/>
      <c r="B272" s="75"/>
      <c r="C272" s="75"/>
      <c r="D272" s="75"/>
      <c r="E272" s="264"/>
      <c r="F272" s="76"/>
      <c r="G272" s="76"/>
      <c r="H272" s="76"/>
      <c r="I272" s="76"/>
      <c r="J272" s="76"/>
      <c r="K272" s="76"/>
      <c r="L272" s="76"/>
      <c r="M272" s="76"/>
      <c r="N272" s="76"/>
    </row>
    <row r="273" spans="1:14" ht="25.5">
      <c r="A273" s="80" t="s">
        <v>8</v>
      </c>
      <c r="B273" s="81" t="s">
        <v>9</v>
      </c>
      <c r="C273" s="81" t="s">
        <v>10</v>
      </c>
      <c r="D273" s="81"/>
      <c r="E273" s="82" t="s">
        <v>18</v>
      </c>
      <c r="F273" s="83" t="s">
        <v>11</v>
      </c>
      <c r="G273" s="83" t="s">
        <v>12</v>
      </c>
      <c r="H273" s="81" t="s">
        <v>15</v>
      </c>
      <c r="I273" s="83" t="s">
        <v>17</v>
      </c>
      <c r="J273" s="83" t="s">
        <v>14</v>
      </c>
      <c r="K273" s="83" t="s">
        <v>13</v>
      </c>
      <c r="L273" s="83" t="s">
        <v>17</v>
      </c>
      <c r="M273" s="81" t="s">
        <v>15</v>
      </c>
      <c r="N273" s="83" t="s">
        <v>16</v>
      </c>
    </row>
    <row r="274" spans="1:16" ht="12.75">
      <c r="A274" s="84"/>
      <c r="B274" s="85"/>
      <c r="C274" s="85"/>
      <c r="D274" s="85"/>
      <c r="E274" s="86">
        <v>20</v>
      </c>
      <c r="F274" s="87">
        <v>20</v>
      </c>
      <c r="G274" s="87">
        <v>20</v>
      </c>
      <c r="H274" s="85" t="s">
        <v>31</v>
      </c>
      <c r="I274" s="87">
        <v>60</v>
      </c>
      <c r="J274" s="87">
        <v>20</v>
      </c>
      <c r="K274" s="87">
        <v>20</v>
      </c>
      <c r="L274" s="85">
        <v>60</v>
      </c>
      <c r="M274" s="85" t="s">
        <v>32</v>
      </c>
      <c r="N274" s="87">
        <v>60</v>
      </c>
      <c r="O274" s="254" t="s">
        <v>83</v>
      </c>
      <c r="P274" s="254" t="s">
        <v>226</v>
      </c>
    </row>
    <row r="275" spans="1:16" ht="16.5" customHeight="1">
      <c r="A275" s="95">
        <v>1</v>
      </c>
      <c r="B275" s="50" t="str">
        <f aca="true" t="shared" si="20" ref="B275:D297">IF(B9&gt;0,B9," ")</f>
        <v>بوخاتم</v>
      </c>
      <c r="C275" s="50" t="str">
        <f t="shared" si="20"/>
        <v>دنيا</v>
      </c>
      <c r="D275" s="88" t="str">
        <f t="shared" si="20"/>
        <v> </v>
      </c>
      <c r="E275" s="96">
        <v>9</v>
      </c>
      <c r="F275" s="100">
        <v>15.5</v>
      </c>
      <c r="G275" s="96">
        <f>(F275+E275)/2</f>
        <v>12.25</v>
      </c>
      <c r="H275" s="96"/>
      <c r="I275" s="96">
        <f>(3*G275)+H275</f>
        <v>36.75</v>
      </c>
      <c r="J275" s="95"/>
      <c r="K275" s="96"/>
      <c r="L275" s="97"/>
      <c r="M275" s="95"/>
      <c r="N275" s="96">
        <f>IF(I275&gt;(((J275+F275)/2)*3)+M275,I275,(((J275+F275)/2)*3)+M275)</f>
        <v>36.75</v>
      </c>
      <c r="O275" s="254">
        <v>1</v>
      </c>
      <c r="P275" s="254">
        <v>2017</v>
      </c>
    </row>
    <row r="276" spans="1:16" ht="16.5" customHeight="1">
      <c r="A276" s="95">
        <v>2</v>
      </c>
      <c r="B276" s="50" t="str">
        <f t="shared" si="20"/>
        <v>بوسالم</v>
      </c>
      <c r="C276" s="50" t="str">
        <f t="shared" si="20"/>
        <v>إكرام</v>
      </c>
      <c r="D276" s="88" t="str">
        <f t="shared" si="20"/>
        <v> </v>
      </c>
      <c r="E276" s="96">
        <v>16</v>
      </c>
      <c r="F276" s="100">
        <v>15</v>
      </c>
      <c r="G276" s="96">
        <f aca="true" t="shared" si="21" ref="G276:G297">(F276+E276)/2</f>
        <v>15.5</v>
      </c>
      <c r="H276" s="96"/>
      <c r="I276" s="96">
        <f aca="true" t="shared" si="22" ref="I276:I297">(3*G276)+H276</f>
        <v>46.5</v>
      </c>
      <c r="J276" s="95"/>
      <c r="K276" s="96"/>
      <c r="L276" s="97"/>
      <c r="M276" s="95"/>
      <c r="N276" s="96">
        <f aca="true" t="shared" si="23" ref="N276:N297">IF(I276&gt;(((J276+F276)/2)*3)+M276,I276,(((J276+F276)/2)*3)+M276)</f>
        <v>46.5</v>
      </c>
      <c r="O276" s="254">
        <v>1</v>
      </c>
      <c r="P276" s="254">
        <v>2017</v>
      </c>
    </row>
    <row r="277" spans="1:16" ht="16.5" customHeight="1">
      <c r="A277" s="95">
        <v>3</v>
      </c>
      <c r="B277" s="50" t="str">
        <f t="shared" si="20"/>
        <v>محرز</v>
      </c>
      <c r="C277" s="50" t="str">
        <f t="shared" si="20"/>
        <v>نوال</v>
      </c>
      <c r="D277" s="88" t="str">
        <f t="shared" si="20"/>
        <v> </v>
      </c>
      <c r="E277" s="96">
        <v>11.75</v>
      </c>
      <c r="F277" s="100">
        <v>15</v>
      </c>
      <c r="G277" s="96">
        <f t="shared" si="21"/>
        <v>13.375</v>
      </c>
      <c r="H277" s="96"/>
      <c r="I277" s="96">
        <f t="shared" si="22"/>
        <v>40.125</v>
      </c>
      <c r="J277" s="95"/>
      <c r="K277" s="96"/>
      <c r="L277" s="97"/>
      <c r="M277" s="95"/>
      <c r="N277" s="96">
        <f t="shared" si="23"/>
        <v>40.125</v>
      </c>
      <c r="O277" s="254">
        <v>1</v>
      </c>
      <c r="P277" s="254">
        <v>2017</v>
      </c>
    </row>
    <row r="278" spans="1:16" ht="16.5" customHeight="1">
      <c r="A278" s="95">
        <v>4</v>
      </c>
      <c r="B278" s="50" t="str">
        <f t="shared" si="20"/>
        <v>بوشعالة</v>
      </c>
      <c r="C278" s="50" t="str">
        <f t="shared" si="20"/>
        <v>أمال</v>
      </c>
      <c r="D278" s="88" t="str">
        <f t="shared" si="20"/>
        <v> </v>
      </c>
      <c r="E278" s="96">
        <v>10.5</v>
      </c>
      <c r="F278" s="100">
        <v>15.5</v>
      </c>
      <c r="G278" s="96">
        <f t="shared" si="21"/>
        <v>13</v>
      </c>
      <c r="H278" s="96"/>
      <c r="I278" s="96">
        <f t="shared" si="22"/>
        <v>39</v>
      </c>
      <c r="J278" s="95"/>
      <c r="K278" s="96"/>
      <c r="L278" s="97"/>
      <c r="M278" s="95"/>
      <c r="N278" s="96">
        <f t="shared" si="23"/>
        <v>39</v>
      </c>
      <c r="O278" s="254">
        <v>1</v>
      </c>
      <c r="P278" s="254">
        <v>2017</v>
      </c>
    </row>
    <row r="279" spans="1:16" ht="16.5" customHeight="1">
      <c r="A279" s="95">
        <v>5</v>
      </c>
      <c r="B279" s="50" t="str">
        <f t="shared" si="20"/>
        <v>ورغي</v>
      </c>
      <c r="C279" s="50" t="str">
        <f t="shared" si="20"/>
        <v>فيروز</v>
      </c>
      <c r="D279" s="88" t="str">
        <f t="shared" si="20"/>
        <v> </v>
      </c>
      <c r="E279" s="96">
        <v>8</v>
      </c>
      <c r="F279" s="100">
        <v>15</v>
      </c>
      <c r="G279" s="96">
        <f t="shared" si="21"/>
        <v>11.5</v>
      </c>
      <c r="H279" s="96"/>
      <c r="I279" s="96">
        <f t="shared" si="22"/>
        <v>34.5</v>
      </c>
      <c r="J279" s="95"/>
      <c r="K279" s="96"/>
      <c r="L279" s="97"/>
      <c r="M279" s="95"/>
      <c r="N279" s="96">
        <f t="shared" si="23"/>
        <v>34.5</v>
      </c>
      <c r="O279" s="254">
        <v>1</v>
      </c>
      <c r="P279" s="254">
        <v>2017</v>
      </c>
    </row>
    <row r="280" spans="1:16" ht="16.5" customHeight="1">
      <c r="A280" s="95">
        <v>6</v>
      </c>
      <c r="B280" s="50" t="str">
        <f t="shared" si="20"/>
        <v>حمزة</v>
      </c>
      <c r="C280" s="50" t="str">
        <f t="shared" si="20"/>
        <v>فارس  الإسلام</v>
      </c>
      <c r="D280" s="88" t="str">
        <f t="shared" si="20"/>
        <v> </v>
      </c>
      <c r="E280" s="96">
        <v>15</v>
      </c>
      <c r="F280" s="100">
        <v>17</v>
      </c>
      <c r="G280" s="96">
        <f t="shared" si="21"/>
        <v>16</v>
      </c>
      <c r="H280" s="96"/>
      <c r="I280" s="96">
        <f t="shared" si="22"/>
        <v>48</v>
      </c>
      <c r="J280" s="95"/>
      <c r="K280" s="96"/>
      <c r="L280" s="97"/>
      <c r="M280" s="95"/>
      <c r="N280" s="96">
        <f t="shared" si="23"/>
        <v>48</v>
      </c>
      <c r="O280" s="254">
        <v>1</v>
      </c>
      <c r="P280" s="254">
        <v>2017</v>
      </c>
    </row>
    <row r="281" spans="1:16" ht="16.5" customHeight="1">
      <c r="A281" s="95">
        <v>7</v>
      </c>
      <c r="B281" s="50" t="str">
        <f t="shared" si="20"/>
        <v>عينوز</v>
      </c>
      <c r="C281" s="50" t="str">
        <f t="shared" si="20"/>
        <v>إلهام</v>
      </c>
      <c r="D281" s="88" t="str">
        <f t="shared" si="20"/>
        <v> </v>
      </c>
      <c r="E281" s="96"/>
      <c r="F281" s="100"/>
      <c r="G281" s="96">
        <f t="shared" si="21"/>
        <v>0</v>
      </c>
      <c r="H281" s="96"/>
      <c r="I281" s="96">
        <f t="shared" si="22"/>
        <v>0</v>
      </c>
      <c r="J281" s="95"/>
      <c r="K281" s="96"/>
      <c r="L281" s="97"/>
      <c r="M281" s="95"/>
      <c r="N281" s="96">
        <f t="shared" si="23"/>
        <v>0</v>
      </c>
      <c r="O281" s="254">
        <v>1</v>
      </c>
      <c r="P281" s="254">
        <v>2017</v>
      </c>
    </row>
    <row r="282" spans="1:16" ht="16.5" customHeight="1">
      <c r="A282" s="95">
        <v>8</v>
      </c>
      <c r="B282" s="50" t="str">
        <f t="shared" si="20"/>
        <v>حلواني</v>
      </c>
      <c r="C282" s="50" t="str">
        <f t="shared" si="20"/>
        <v>إيمان</v>
      </c>
      <c r="D282" s="88" t="str">
        <f t="shared" si="20"/>
        <v> </v>
      </c>
      <c r="E282" s="96">
        <v>6</v>
      </c>
      <c r="F282" s="100">
        <v>14</v>
      </c>
      <c r="G282" s="96">
        <f t="shared" si="21"/>
        <v>10</v>
      </c>
      <c r="H282" s="96"/>
      <c r="I282" s="96">
        <f t="shared" si="22"/>
        <v>30</v>
      </c>
      <c r="J282" s="95"/>
      <c r="K282" s="96"/>
      <c r="L282" s="97"/>
      <c r="M282" s="95"/>
      <c r="N282" s="96">
        <f t="shared" si="23"/>
        <v>30</v>
      </c>
      <c r="O282" s="254">
        <v>1</v>
      </c>
      <c r="P282" s="254">
        <v>2017</v>
      </c>
    </row>
    <row r="283" spans="1:16" ht="16.5" customHeight="1">
      <c r="A283" s="95">
        <v>9</v>
      </c>
      <c r="B283" s="50" t="str">
        <f t="shared" si="20"/>
        <v>بومايلة</v>
      </c>
      <c r="C283" s="50" t="str">
        <f t="shared" si="20"/>
        <v>روميساء</v>
      </c>
      <c r="D283" s="88" t="str">
        <f t="shared" si="20"/>
        <v> </v>
      </c>
      <c r="E283" s="96">
        <v>5.5</v>
      </c>
      <c r="F283" s="100">
        <v>13</v>
      </c>
      <c r="G283" s="96">
        <f t="shared" si="21"/>
        <v>9.25</v>
      </c>
      <c r="H283" s="96"/>
      <c r="I283" s="96">
        <f t="shared" si="22"/>
        <v>27.75</v>
      </c>
      <c r="J283" s="95"/>
      <c r="K283" s="96"/>
      <c r="L283" s="97"/>
      <c r="M283" s="95"/>
      <c r="N283" s="96">
        <f t="shared" si="23"/>
        <v>27.75</v>
      </c>
      <c r="O283" s="254">
        <v>1</v>
      </c>
      <c r="P283" s="254">
        <v>2017</v>
      </c>
    </row>
    <row r="284" spans="1:16" ht="16.5" customHeight="1">
      <c r="A284" s="95">
        <v>10</v>
      </c>
      <c r="B284" s="50" t="str">
        <f t="shared" si="20"/>
        <v>بن سعدون</v>
      </c>
      <c r="C284" s="50" t="str">
        <f t="shared" si="20"/>
        <v>لطفي</v>
      </c>
      <c r="D284" s="88" t="str">
        <f t="shared" si="20"/>
        <v> </v>
      </c>
      <c r="E284" s="96">
        <v>14</v>
      </c>
      <c r="F284" s="100">
        <v>14.5</v>
      </c>
      <c r="G284" s="96">
        <f t="shared" si="21"/>
        <v>14.25</v>
      </c>
      <c r="H284" s="96"/>
      <c r="I284" s="96">
        <f t="shared" si="22"/>
        <v>42.75</v>
      </c>
      <c r="J284" s="95"/>
      <c r="K284" s="96"/>
      <c r="L284" s="97"/>
      <c r="M284" s="95"/>
      <c r="N284" s="96">
        <f t="shared" si="23"/>
        <v>42.75</v>
      </c>
      <c r="O284" s="254">
        <v>1</v>
      </c>
      <c r="P284" s="254">
        <v>2017</v>
      </c>
    </row>
    <row r="285" spans="1:16" ht="16.5" customHeight="1">
      <c r="A285" s="95">
        <v>11</v>
      </c>
      <c r="B285" s="50" t="str">
        <f t="shared" si="20"/>
        <v>لعجيمي</v>
      </c>
      <c r="C285" s="50" t="str">
        <f t="shared" si="20"/>
        <v>صبرينة</v>
      </c>
      <c r="D285" s="88" t="str">
        <f t="shared" si="20"/>
        <v> </v>
      </c>
      <c r="E285" s="96">
        <v>8</v>
      </c>
      <c r="F285" s="100">
        <v>13</v>
      </c>
      <c r="G285" s="96">
        <f t="shared" si="21"/>
        <v>10.5</v>
      </c>
      <c r="H285" s="96"/>
      <c r="I285" s="96">
        <f t="shared" si="22"/>
        <v>31.5</v>
      </c>
      <c r="J285" s="95"/>
      <c r="K285" s="96"/>
      <c r="L285" s="97"/>
      <c r="M285" s="95"/>
      <c r="N285" s="96">
        <f t="shared" si="23"/>
        <v>31.5</v>
      </c>
      <c r="O285" s="254">
        <v>1</v>
      </c>
      <c r="P285" s="254">
        <v>2017</v>
      </c>
    </row>
    <row r="286" spans="1:16" ht="16.5" customHeight="1">
      <c r="A286" s="95">
        <v>12</v>
      </c>
      <c r="B286" s="50" t="str">
        <f t="shared" si="20"/>
        <v>خلفي</v>
      </c>
      <c r="C286" s="50" t="str">
        <f t="shared" si="20"/>
        <v>محمد الأمين</v>
      </c>
      <c r="D286" s="88" t="str">
        <f t="shared" si="20"/>
        <v> </v>
      </c>
      <c r="E286" s="96">
        <v>6</v>
      </c>
      <c r="F286" s="100">
        <v>17</v>
      </c>
      <c r="G286" s="96">
        <f t="shared" si="21"/>
        <v>11.5</v>
      </c>
      <c r="H286" s="96"/>
      <c r="I286" s="96">
        <f t="shared" si="22"/>
        <v>34.5</v>
      </c>
      <c r="J286" s="95"/>
      <c r="K286" s="96"/>
      <c r="L286" s="97"/>
      <c r="M286" s="95"/>
      <c r="N286" s="96">
        <f t="shared" si="23"/>
        <v>34.5</v>
      </c>
      <c r="O286" s="254">
        <v>1</v>
      </c>
      <c r="P286" s="254">
        <v>2017</v>
      </c>
    </row>
    <row r="287" spans="1:16" ht="16.5" customHeight="1">
      <c r="A287" s="95">
        <v>13</v>
      </c>
      <c r="B287" s="50" t="str">
        <f t="shared" si="20"/>
        <v>مناصرية</v>
      </c>
      <c r="C287" s="50" t="str">
        <f t="shared" si="20"/>
        <v>راضية</v>
      </c>
      <c r="D287" s="88" t="str">
        <f t="shared" si="20"/>
        <v> </v>
      </c>
      <c r="E287" s="96">
        <v>15.5</v>
      </c>
      <c r="F287" s="100">
        <v>14</v>
      </c>
      <c r="G287" s="96">
        <f t="shared" si="21"/>
        <v>14.75</v>
      </c>
      <c r="H287" s="96"/>
      <c r="I287" s="96">
        <f t="shared" si="22"/>
        <v>44.25</v>
      </c>
      <c r="J287" s="95"/>
      <c r="K287" s="96"/>
      <c r="L287" s="97"/>
      <c r="M287" s="95"/>
      <c r="N287" s="96">
        <f t="shared" si="23"/>
        <v>44.25</v>
      </c>
      <c r="O287" s="254">
        <v>1</v>
      </c>
      <c r="P287" s="254">
        <v>2017</v>
      </c>
    </row>
    <row r="288" spans="1:16" ht="16.5" customHeight="1">
      <c r="A288" s="95">
        <v>14</v>
      </c>
      <c r="B288" s="50" t="str">
        <f t="shared" si="20"/>
        <v>بوزيان</v>
      </c>
      <c r="C288" s="50" t="str">
        <f t="shared" si="20"/>
        <v>محمد أنيس</v>
      </c>
      <c r="D288" s="88" t="str">
        <f t="shared" si="20"/>
        <v> </v>
      </c>
      <c r="E288" s="96">
        <v>4.5</v>
      </c>
      <c r="F288" s="100">
        <v>13.5</v>
      </c>
      <c r="G288" s="96">
        <f t="shared" si="21"/>
        <v>9</v>
      </c>
      <c r="H288" s="96"/>
      <c r="I288" s="96">
        <f t="shared" si="22"/>
        <v>27</v>
      </c>
      <c r="J288" s="95"/>
      <c r="K288" s="96"/>
      <c r="L288" s="97"/>
      <c r="M288" s="95"/>
      <c r="N288" s="96">
        <f t="shared" si="23"/>
        <v>27</v>
      </c>
      <c r="O288" s="254">
        <v>1</v>
      </c>
      <c r="P288" s="254">
        <v>2017</v>
      </c>
    </row>
    <row r="289" spans="1:16" ht="16.5" customHeight="1">
      <c r="A289" s="95">
        <v>15</v>
      </c>
      <c r="B289" s="50" t="str">
        <f t="shared" si="20"/>
        <v>بوسالم</v>
      </c>
      <c r="C289" s="50" t="str">
        <f t="shared" si="20"/>
        <v>كوثر</v>
      </c>
      <c r="D289" s="88" t="str">
        <f t="shared" si="20"/>
        <v> </v>
      </c>
      <c r="E289" s="96">
        <v>3.5</v>
      </c>
      <c r="F289" s="100">
        <v>13</v>
      </c>
      <c r="G289" s="96">
        <f t="shared" si="21"/>
        <v>8.25</v>
      </c>
      <c r="H289" s="96"/>
      <c r="I289" s="96">
        <f t="shared" si="22"/>
        <v>24.75</v>
      </c>
      <c r="J289" s="95"/>
      <c r="K289" s="96"/>
      <c r="L289" s="97"/>
      <c r="M289" s="95"/>
      <c r="N289" s="96">
        <f t="shared" si="23"/>
        <v>24.75</v>
      </c>
      <c r="O289" s="254">
        <v>1</v>
      </c>
      <c r="P289" s="254">
        <v>2017</v>
      </c>
    </row>
    <row r="290" spans="1:16" ht="16.5" customHeight="1">
      <c r="A290" s="95">
        <v>16</v>
      </c>
      <c r="B290" s="50" t="str">
        <f t="shared" si="20"/>
        <v>طوايبية</v>
      </c>
      <c r="C290" s="50" t="str">
        <f t="shared" si="20"/>
        <v>رامي</v>
      </c>
      <c r="D290" s="88" t="str">
        <f t="shared" si="20"/>
        <v> </v>
      </c>
      <c r="E290" s="96">
        <v>12</v>
      </c>
      <c r="F290" s="100">
        <v>13.5</v>
      </c>
      <c r="G290" s="96">
        <f t="shared" si="21"/>
        <v>12.75</v>
      </c>
      <c r="H290" s="96"/>
      <c r="I290" s="96">
        <f t="shared" si="22"/>
        <v>38.25</v>
      </c>
      <c r="J290" s="95"/>
      <c r="K290" s="96"/>
      <c r="L290" s="97"/>
      <c r="M290" s="95"/>
      <c r="N290" s="96">
        <f t="shared" si="23"/>
        <v>38.25</v>
      </c>
      <c r="O290" s="254">
        <v>1</v>
      </c>
      <c r="P290" s="254">
        <v>2017</v>
      </c>
    </row>
    <row r="291" spans="1:16" ht="16.5" customHeight="1">
      <c r="A291" s="95">
        <v>17</v>
      </c>
      <c r="B291" s="50" t="str">
        <f t="shared" si="20"/>
        <v>بومدين</v>
      </c>
      <c r="C291" s="50" t="str">
        <f t="shared" si="20"/>
        <v>وفاء</v>
      </c>
      <c r="D291" s="88" t="str">
        <f t="shared" si="20"/>
        <v> </v>
      </c>
      <c r="E291" s="96">
        <v>13.5</v>
      </c>
      <c r="F291" s="100">
        <v>16.5</v>
      </c>
      <c r="G291" s="96">
        <f t="shared" si="21"/>
        <v>15</v>
      </c>
      <c r="H291" s="96"/>
      <c r="I291" s="96">
        <f t="shared" si="22"/>
        <v>45</v>
      </c>
      <c r="J291" s="95"/>
      <c r="K291" s="96"/>
      <c r="L291" s="97"/>
      <c r="M291" s="95"/>
      <c r="N291" s="96">
        <f t="shared" si="23"/>
        <v>45</v>
      </c>
      <c r="O291" s="254">
        <v>1</v>
      </c>
      <c r="P291" s="254">
        <v>2017</v>
      </c>
    </row>
    <row r="292" spans="1:16" ht="16.5" customHeight="1">
      <c r="A292" s="95">
        <v>18</v>
      </c>
      <c r="B292" s="50" t="str">
        <f t="shared" si="20"/>
        <v>لعلالي</v>
      </c>
      <c r="C292" s="50" t="str">
        <f t="shared" si="20"/>
        <v>ماجدة</v>
      </c>
      <c r="D292" s="88" t="str">
        <f t="shared" si="20"/>
        <v> </v>
      </c>
      <c r="E292" s="96">
        <v>12</v>
      </c>
      <c r="F292" s="100">
        <v>15</v>
      </c>
      <c r="G292" s="96">
        <f t="shared" si="21"/>
        <v>13.5</v>
      </c>
      <c r="H292" s="96"/>
      <c r="I292" s="96">
        <f t="shared" si="22"/>
        <v>40.5</v>
      </c>
      <c r="J292" s="95"/>
      <c r="K292" s="96"/>
      <c r="L292" s="97"/>
      <c r="M292" s="95"/>
      <c r="N292" s="96">
        <f t="shared" si="23"/>
        <v>40.5</v>
      </c>
      <c r="O292" s="254">
        <v>1</v>
      </c>
      <c r="P292" s="254">
        <v>2017</v>
      </c>
    </row>
    <row r="293" spans="1:16" ht="16.5" customHeight="1">
      <c r="A293" s="95">
        <v>19</v>
      </c>
      <c r="B293" s="50" t="str">
        <f t="shared" si="20"/>
        <v>ناجي</v>
      </c>
      <c r="C293" s="50" t="str">
        <f t="shared" si="20"/>
        <v>محمد لمين</v>
      </c>
      <c r="D293" s="88" t="str">
        <f t="shared" si="20"/>
        <v> </v>
      </c>
      <c r="E293" s="96">
        <v>3.5</v>
      </c>
      <c r="F293" s="100">
        <v>12</v>
      </c>
      <c r="G293" s="96">
        <f t="shared" si="21"/>
        <v>7.75</v>
      </c>
      <c r="H293" s="96"/>
      <c r="I293" s="96">
        <f t="shared" si="22"/>
        <v>23.25</v>
      </c>
      <c r="J293" s="95"/>
      <c r="K293" s="96"/>
      <c r="L293" s="97"/>
      <c r="M293" s="95"/>
      <c r="N293" s="96">
        <f t="shared" si="23"/>
        <v>23.25</v>
      </c>
      <c r="O293" s="254">
        <v>1</v>
      </c>
      <c r="P293" s="254">
        <v>2017</v>
      </c>
    </row>
    <row r="294" spans="1:16" ht="16.5" customHeight="1">
      <c r="A294" s="95">
        <v>20</v>
      </c>
      <c r="B294" s="50" t="str">
        <f t="shared" si="20"/>
        <v>مريان</v>
      </c>
      <c r="C294" s="50" t="str">
        <f t="shared" si="20"/>
        <v>ليلى</v>
      </c>
      <c r="D294" s="88" t="str">
        <f t="shared" si="20"/>
        <v> </v>
      </c>
      <c r="E294" s="96">
        <v>6.5</v>
      </c>
      <c r="F294" s="100">
        <v>13.5</v>
      </c>
      <c r="G294" s="96">
        <f t="shared" si="21"/>
        <v>10</v>
      </c>
      <c r="H294" s="96"/>
      <c r="I294" s="96">
        <f t="shared" si="22"/>
        <v>30</v>
      </c>
      <c r="J294" s="95"/>
      <c r="K294" s="96"/>
      <c r="L294" s="97"/>
      <c r="M294" s="95"/>
      <c r="N294" s="96">
        <f t="shared" si="23"/>
        <v>30</v>
      </c>
      <c r="O294" s="254">
        <v>1</v>
      </c>
      <c r="P294" s="254">
        <v>2017</v>
      </c>
    </row>
    <row r="295" spans="1:16" ht="16.5" customHeight="1">
      <c r="A295" s="95">
        <v>21</v>
      </c>
      <c r="B295" s="50" t="str">
        <f t="shared" si="20"/>
        <v>عليات</v>
      </c>
      <c r="C295" s="50" t="str">
        <f t="shared" si="20"/>
        <v>وسيم</v>
      </c>
      <c r="D295" s="88" t="str">
        <f t="shared" si="20"/>
        <v> </v>
      </c>
      <c r="E295" s="96">
        <v>10</v>
      </c>
      <c r="F295" s="100">
        <v>17</v>
      </c>
      <c r="G295" s="96">
        <f t="shared" si="21"/>
        <v>13.5</v>
      </c>
      <c r="H295" s="96"/>
      <c r="I295" s="96">
        <f t="shared" si="22"/>
        <v>40.5</v>
      </c>
      <c r="J295" s="95"/>
      <c r="K295" s="96"/>
      <c r="L295" s="97"/>
      <c r="M295" s="95"/>
      <c r="N295" s="96">
        <f t="shared" si="23"/>
        <v>40.5</v>
      </c>
      <c r="O295" s="254">
        <v>1</v>
      </c>
      <c r="P295" s="254">
        <v>2017</v>
      </c>
    </row>
    <row r="296" spans="1:16" ht="16.5" customHeight="1">
      <c r="A296" s="95">
        <v>22</v>
      </c>
      <c r="B296" s="50" t="str">
        <f t="shared" si="20"/>
        <v>شنش</v>
      </c>
      <c r="C296" s="50" t="str">
        <f t="shared" si="20"/>
        <v>بلال</v>
      </c>
      <c r="D296" s="88" t="str">
        <f t="shared" si="20"/>
        <v> </v>
      </c>
      <c r="E296" s="96">
        <v>4</v>
      </c>
      <c r="F296" s="100">
        <v>12</v>
      </c>
      <c r="G296" s="96">
        <f t="shared" si="21"/>
        <v>8</v>
      </c>
      <c r="H296" s="96"/>
      <c r="I296" s="96">
        <f t="shared" si="22"/>
        <v>24</v>
      </c>
      <c r="J296" s="95"/>
      <c r="K296" s="96"/>
      <c r="L296" s="97"/>
      <c r="M296" s="95"/>
      <c r="N296" s="96">
        <f t="shared" si="23"/>
        <v>24</v>
      </c>
      <c r="O296" s="254">
        <v>1</v>
      </c>
      <c r="P296" s="254">
        <v>2017</v>
      </c>
    </row>
    <row r="297" spans="1:16" ht="16.5" customHeight="1">
      <c r="A297" s="95">
        <v>23</v>
      </c>
      <c r="B297" s="50" t="str">
        <f t="shared" si="20"/>
        <v>ذويب </v>
      </c>
      <c r="C297" s="50" t="str">
        <f t="shared" si="20"/>
        <v> دنيازاد</v>
      </c>
      <c r="D297" s="88" t="str">
        <f t="shared" si="20"/>
        <v>مع</v>
      </c>
      <c r="E297" s="96">
        <v>2</v>
      </c>
      <c r="F297" s="100">
        <v>11.5</v>
      </c>
      <c r="G297" s="96">
        <f t="shared" si="21"/>
        <v>6.75</v>
      </c>
      <c r="H297" s="96"/>
      <c r="I297" s="96">
        <f t="shared" si="22"/>
        <v>20.25</v>
      </c>
      <c r="J297" s="95"/>
      <c r="K297" s="96"/>
      <c r="L297" s="97"/>
      <c r="M297" s="95"/>
      <c r="N297" s="96">
        <f t="shared" si="23"/>
        <v>20.25</v>
      </c>
      <c r="O297" s="254">
        <v>1</v>
      </c>
      <c r="P297" s="254">
        <v>2017</v>
      </c>
    </row>
    <row r="299" ht="15.75">
      <c r="B299" s="98"/>
    </row>
    <row r="300" ht="15.75">
      <c r="B300" s="98"/>
    </row>
    <row r="301" ht="15.75">
      <c r="B301" s="98"/>
    </row>
    <row r="302" ht="15.75">
      <c r="B302" s="98"/>
    </row>
    <row r="303" ht="15.75">
      <c r="B303" s="98" t="s">
        <v>19</v>
      </c>
    </row>
    <row r="304" ht="15.75">
      <c r="B304" s="98"/>
    </row>
    <row r="305" ht="15.75">
      <c r="B305" s="98"/>
    </row>
    <row r="306" ht="15.75">
      <c r="B306" s="98"/>
    </row>
    <row r="307" ht="15.75">
      <c r="B307" s="98"/>
    </row>
    <row r="308" ht="15.75">
      <c r="B308" s="98"/>
    </row>
    <row r="309" ht="15.75">
      <c r="B309" s="98"/>
    </row>
    <row r="310" ht="15.75">
      <c r="B310" s="98"/>
    </row>
    <row r="311" ht="15.75">
      <c r="B311" s="98"/>
    </row>
    <row r="312" ht="15.75">
      <c r="B312" s="98"/>
    </row>
    <row r="313" ht="15.75">
      <c r="B313" s="98"/>
    </row>
    <row r="314" ht="15.75">
      <c r="B314" s="98"/>
    </row>
    <row r="315" ht="15.75">
      <c r="B315" s="98"/>
    </row>
    <row r="316" ht="15.75">
      <c r="B316" s="98"/>
    </row>
    <row r="317" ht="15.75">
      <c r="B317" s="98"/>
    </row>
    <row r="318" ht="15.75">
      <c r="B318" s="98"/>
    </row>
    <row r="319" ht="15.75">
      <c r="B319" s="98"/>
    </row>
    <row r="320" ht="15.75">
      <c r="B320" s="98"/>
    </row>
    <row r="321" spans="1:14" ht="12.75">
      <c r="A321" s="93" t="s">
        <v>0</v>
      </c>
      <c r="B321" s="75"/>
      <c r="C321" s="75"/>
      <c r="D321" s="75"/>
      <c r="E321" s="264"/>
      <c r="F321" s="75" t="s">
        <v>91</v>
      </c>
      <c r="G321" s="76"/>
      <c r="H321" s="76"/>
      <c r="I321" s="76"/>
      <c r="J321" s="76"/>
      <c r="L321" s="76" t="str">
        <f>$L$1</f>
        <v>السنة الجامعية :2017/2016</v>
      </c>
      <c r="N321" s="76"/>
    </row>
    <row r="322" spans="1:14" ht="12.75">
      <c r="A322" s="93" t="s">
        <v>1</v>
      </c>
      <c r="B322" s="75"/>
      <c r="C322" s="75"/>
      <c r="D322" s="75"/>
      <c r="E322" s="264"/>
      <c r="F322" s="76" t="s">
        <v>2</v>
      </c>
      <c r="G322" s="75"/>
      <c r="H322" s="75"/>
      <c r="I322" s="76" t="s">
        <v>98</v>
      </c>
      <c r="J322" s="76"/>
      <c r="K322" s="76"/>
      <c r="L322" s="76"/>
      <c r="M322" s="76"/>
      <c r="N322" s="76"/>
    </row>
    <row r="323" spans="1:14" ht="12.75">
      <c r="A323" s="93" t="s">
        <v>3</v>
      </c>
      <c r="B323" s="75"/>
      <c r="C323" s="75"/>
      <c r="D323" s="75"/>
      <c r="E323" s="264"/>
      <c r="F323" s="76" t="s">
        <v>4</v>
      </c>
      <c r="G323" s="75"/>
      <c r="H323" s="75"/>
      <c r="I323" s="77">
        <v>4</v>
      </c>
      <c r="J323" s="76"/>
      <c r="K323" s="76"/>
      <c r="L323" s="76"/>
      <c r="M323" s="76"/>
      <c r="N323" s="76"/>
    </row>
    <row r="324" spans="1:14" ht="12.75">
      <c r="A324" s="93"/>
      <c r="B324" s="75"/>
      <c r="C324" s="75"/>
      <c r="D324" s="75"/>
      <c r="E324" s="264"/>
      <c r="F324" s="76" t="s">
        <v>5</v>
      </c>
      <c r="G324" s="75"/>
      <c r="H324" s="75"/>
      <c r="I324" s="76" t="s">
        <v>99</v>
      </c>
      <c r="J324" s="76"/>
      <c r="K324" s="76"/>
      <c r="L324" s="76"/>
      <c r="M324" s="76"/>
      <c r="N324" s="76"/>
    </row>
    <row r="325" spans="1:14" ht="15.75">
      <c r="A325" s="93" t="s">
        <v>6</v>
      </c>
      <c r="B325" s="75">
        <v>1</v>
      </c>
      <c r="C325" s="75"/>
      <c r="D325" s="75"/>
      <c r="E325" s="265"/>
      <c r="F325" s="76"/>
      <c r="G325" s="79" t="s">
        <v>7</v>
      </c>
      <c r="H325" s="79"/>
      <c r="I325" s="76"/>
      <c r="J325" s="76"/>
      <c r="K325" s="76"/>
      <c r="L325" s="75" t="s">
        <v>38</v>
      </c>
      <c r="M325" s="76"/>
      <c r="N325" s="76"/>
    </row>
    <row r="326" spans="1:14" ht="12.75">
      <c r="A326" s="93"/>
      <c r="B326" s="75"/>
      <c r="C326" s="75"/>
      <c r="D326" s="75"/>
      <c r="E326" s="264"/>
      <c r="F326" s="76"/>
      <c r="G326" s="76"/>
      <c r="H326" s="76"/>
      <c r="I326" s="76"/>
      <c r="J326" s="76"/>
      <c r="K326" s="76"/>
      <c r="L326" s="76"/>
      <c r="M326" s="76"/>
      <c r="N326" s="76"/>
    </row>
    <row r="327" spans="1:14" ht="25.5">
      <c r="A327" s="80" t="s">
        <v>8</v>
      </c>
      <c r="B327" s="81" t="s">
        <v>9</v>
      </c>
      <c r="C327" s="81" t="s">
        <v>10</v>
      </c>
      <c r="D327" s="81"/>
      <c r="E327" s="82" t="s">
        <v>18</v>
      </c>
      <c r="F327" s="83" t="s">
        <v>11</v>
      </c>
      <c r="G327" s="83" t="s">
        <v>12</v>
      </c>
      <c r="H327" s="81" t="s">
        <v>15</v>
      </c>
      <c r="I327" s="83" t="s">
        <v>17</v>
      </c>
      <c r="J327" s="83" t="s">
        <v>14</v>
      </c>
      <c r="K327" s="83" t="s">
        <v>13</v>
      </c>
      <c r="L327" s="83" t="s">
        <v>17</v>
      </c>
      <c r="M327" s="81" t="s">
        <v>15</v>
      </c>
      <c r="N327" s="83" t="s">
        <v>16</v>
      </c>
    </row>
    <row r="328" spans="1:16" ht="12.75">
      <c r="A328" s="84"/>
      <c r="B328" s="85"/>
      <c r="C328" s="85"/>
      <c r="D328" s="85"/>
      <c r="E328" s="86">
        <v>20</v>
      </c>
      <c r="F328" s="87">
        <v>20</v>
      </c>
      <c r="G328" s="87">
        <v>20</v>
      </c>
      <c r="H328" s="85" t="s">
        <v>31</v>
      </c>
      <c r="I328" s="87">
        <v>80</v>
      </c>
      <c r="J328" s="87">
        <v>20</v>
      </c>
      <c r="K328" s="87">
        <v>20</v>
      </c>
      <c r="L328" s="85">
        <v>80</v>
      </c>
      <c r="M328" s="85" t="s">
        <v>32</v>
      </c>
      <c r="N328" s="87">
        <v>80</v>
      </c>
      <c r="O328" s="254" t="s">
        <v>83</v>
      </c>
      <c r="P328" s="254" t="s">
        <v>226</v>
      </c>
    </row>
    <row r="329" spans="1:16" ht="16.5" customHeight="1">
      <c r="A329" s="95">
        <v>1</v>
      </c>
      <c r="B329" s="50" t="str">
        <f aca="true" t="shared" si="24" ref="B329:D351">IF(B9&gt;0,B9," ")</f>
        <v>بوخاتم</v>
      </c>
      <c r="C329" s="50" t="str">
        <f t="shared" si="24"/>
        <v>دنيا</v>
      </c>
      <c r="D329" s="88" t="str">
        <f t="shared" si="24"/>
        <v> </v>
      </c>
      <c r="E329" s="97">
        <v>2.5</v>
      </c>
      <c r="F329" s="100">
        <v>10.5</v>
      </c>
      <c r="G329" s="96">
        <f>(F329+E329)/2</f>
        <v>6.5</v>
      </c>
      <c r="H329" s="96"/>
      <c r="I329" s="96">
        <f>(4*G329)+H329</f>
        <v>26</v>
      </c>
      <c r="J329" s="95"/>
      <c r="K329" s="96"/>
      <c r="L329" s="97"/>
      <c r="M329" s="95"/>
      <c r="N329" s="96">
        <f>IF(I329&gt;(((J329+F329)/2)*4)+M329,I329,(((J329+F329)/2)*4)+M329)</f>
        <v>26</v>
      </c>
      <c r="O329" s="254">
        <v>1</v>
      </c>
      <c r="P329" s="254">
        <v>2017</v>
      </c>
    </row>
    <row r="330" spans="1:16" ht="16.5" customHeight="1">
      <c r="A330" s="95">
        <v>2</v>
      </c>
      <c r="B330" s="50" t="str">
        <f t="shared" si="24"/>
        <v>بوسالم</v>
      </c>
      <c r="C330" s="50" t="str">
        <f t="shared" si="24"/>
        <v>إكرام</v>
      </c>
      <c r="D330" s="88" t="str">
        <f t="shared" si="24"/>
        <v> </v>
      </c>
      <c r="E330" s="97">
        <v>13</v>
      </c>
      <c r="F330" s="100">
        <v>9</v>
      </c>
      <c r="G330" s="96">
        <f aca="true" t="shared" si="25" ref="G330:G351">(F330+E330)/2</f>
        <v>11</v>
      </c>
      <c r="H330" s="96"/>
      <c r="I330" s="96">
        <f aca="true" t="shared" si="26" ref="I330:I351">(4*G330)+H330</f>
        <v>44</v>
      </c>
      <c r="J330" s="95"/>
      <c r="K330" s="96"/>
      <c r="L330" s="97"/>
      <c r="M330" s="95"/>
      <c r="N330" s="96">
        <f aca="true" t="shared" si="27" ref="N330:N351">IF(I330&gt;(((J330+F330)/2)*4)+M330,I330,(((J330+F330)/2)*4)+M330)</f>
        <v>44</v>
      </c>
      <c r="O330" s="254">
        <v>1</v>
      </c>
      <c r="P330" s="254">
        <v>2017</v>
      </c>
    </row>
    <row r="331" spans="1:16" ht="16.5" customHeight="1">
      <c r="A331" s="95">
        <v>3</v>
      </c>
      <c r="B331" s="50" t="str">
        <f t="shared" si="24"/>
        <v>محرز</v>
      </c>
      <c r="C331" s="50" t="str">
        <f t="shared" si="24"/>
        <v>نوال</v>
      </c>
      <c r="D331" s="88" t="str">
        <f t="shared" si="24"/>
        <v> </v>
      </c>
      <c r="E331" s="97">
        <v>7.5</v>
      </c>
      <c r="F331" s="100">
        <v>12.75</v>
      </c>
      <c r="G331" s="96">
        <f t="shared" si="25"/>
        <v>10.125</v>
      </c>
      <c r="H331" s="96"/>
      <c r="I331" s="96">
        <f t="shared" si="26"/>
        <v>40.5</v>
      </c>
      <c r="J331" s="95"/>
      <c r="K331" s="96"/>
      <c r="L331" s="97"/>
      <c r="M331" s="95"/>
      <c r="N331" s="96">
        <f t="shared" si="27"/>
        <v>40.5</v>
      </c>
      <c r="O331" s="254">
        <v>1</v>
      </c>
      <c r="P331" s="254">
        <v>2017</v>
      </c>
    </row>
    <row r="332" spans="1:16" ht="16.5" customHeight="1">
      <c r="A332" s="95">
        <v>4</v>
      </c>
      <c r="B332" s="50" t="str">
        <f t="shared" si="24"/>
        <v>بوشعالة</v>
      </c>
      <c r="C332" s="50" t="str">
        <f t="shared" si="24"/>
        <v>أمال</v>
      </c>
      <c r="D332" s="88" t="str">
        <f t="shared" si="24"/>
        <v> </v>
      </c>
      <c r="E332" s="97">
        <v>3</v>
      </c>
      <c r="F332" s="100">
        <v>11</v>
      </c>
      <c r="G332" s="96">
        <f t="shared" si="25"/>
        <v>7</v>
      </c>
      <c r="H332" s="96"/>
      <c r="I332" s="96">
        <f t="shared" si="26"/>
        <v>28</v>
      </c>
      <c r="J332" s="95"/>
      <c r="K332" s="96"/>
      <c r="L332" s="97"/>
      <c r="M332" s="95"/>
      <c r="N332" s="96">
        <f t="shared" si="27"/>
        <v>28</v>
      </c>
      <c r="O332" s="254">
        <v>1</v>
      </c>
      <c r="P332" s="254">
        <v>2017</v>
      </c>
    </row>
    <row r="333" spans="1:16" ht="16.5" customHeight="1">
      <c r="A333" s="95">
        <v>5</v>
      </c>
      <c r="B333" s="50" t="str">
        <f t="shared" si="24"/>
        <v>ورغي</v>
      </c>
      <c r="C333" s="50" t="str">
        <f t="shared" si="24"/>
        <v>فيروز</v>
      </c>
      <c r="D333" s="88" t="str">
        <f t="shared" si="24"/>
        <v> </v>
      </c>
      <c r="E333" s="97">
        <v>6.5</v>
      </c>
      <c r="F333" s="100">
        <v>12.5</v>
      </c>
      <c r="G333" s="96">
        <f t="shared" si="25"/>
        <v>9.5</v>
      </c>
      <c r="H333" s="96"/>
      <c r="I333" s="96">
        <f t="shared" si="26"/>
        <v>38</v>
      </c>
      <c r="J333" s="95"/>
      <c r="K333" s="96"/>
      <c r="L333" s="97"/>
      <c r="M333" s="95"/>
      <c r="N333" s="96">
        <f t="shared" si="27"/>
        <v>38</v>
      </c>
      <c r="O333" s="254">
        <v>1</v>
      </c>
      <c r="P333" s="254">
        <v>2017</v>
      </c>
    </row>
    <row r="334" spans="1:16" ht="16.5" customHeight="1">
      <c r="A334" s="95">
        <v>6</v>
      </c>
      <c r="B334" s="50" t="str">
        <f t="shared" si="24"/>
        <v>حمزة</v>
      </c>
      <c r="C334" s="50" t="str">
        <f t="shared" si="24"/>
        <v>فارس  الإسلام</v>
      </c>
      <c r="D334" s="88" t="str">
        <f t="shared" si="24"/>
        <v> </v>
      </c>
      <c r="E334" s="97">
        <v>10</v>
      </c>
      <c r="F334" s="100">
        <v>12</v>
      </c>
      <c r="G334" s="96">
        <f t="shared" si="25"/>
        <v>11</v>
      </c>
      <c r="H334" s="96"/>
      <c r="I334" s="96">
        <f t="shared" si="26"/>
        <v>44</v>
      </c>
      <c r="J334" s="95"/>
      <c r="K334" s="96"/>
      <c r="L334" s="97"/>
      <c r="M334" s="95"/>
      <c r="N334" s="96">
        <f t="shared" si="27"/>
        <v>44</v>
      </c>
      <c r="O334" s="254">
        <v>1</v>
      </c>
      <c r="P334" s="254">
        <v>2017</v>
      </c>
    </row>
    <row r="335" spans="1:16" ht="16.5" customHeight="1">
      <c r="A335" s="95">
        <v>7</v>
      </c>
      <c r="B335" s="50" t="str">
        <f t="shared" si="24"/>
        <v>عينوز</v>
      </c>
      <c r="C335" s="50" t="str">
        <f t="shared" si="24"/>
        <v>إلهام</v>
      </c>
      <c r="D335" s="88" t="str">
        <f t="shared" si="24"/>
        <v> </v>
      </c>
      <c r="E335" s="97"/>
      <c r="F335" s="100"/>
      <c r="G335" s="96">
        <f t="shared" si="25"/>
        <v>0</v>
      </c>
      <c r="H335" s="96"/>
      <c r="I335" s="96">
        <f t="shared" si="26"/>
        <v>0</v>
      </c>
      <c r="J335" s="95"/>
      <c r="K335" s="96"/>
      <c r="L335" s="97"/>
      <c r="M335" s="95"/>
      <c r="N335" s="96">
        <f t="shared" si="27"/>
        <v>0</v>
      </c>
      <c r="O335" s="254">
        <v>1</v>
      </c>
      <c r="P335" s="254">
        <v>2017</v>
      </c>
    </row>
    <row r="336" spans="1:16" ht="16.5" customHeight="1">
      <c r="A336" s="95">
        <v>8</v>
      </c>
      <c r="B336" s="50" t="str">
        <f t="shared" si="24"/>
        <v>حلواني</v>
      </c>
      <c r="C336" s="50" t="str">
        <f t="shared" si="24"/>
        <v>إيمان</v>
      </c>
      <c r="D336" s="88" t="str">
        <f t="shared" si="24"/>
        <v> </v>
      </c>
      <c r="E336" s="97">
        <v>1</v>
      </c>
      <c r="F336" s="100">
        <v>11</v>
      </c>
      <c r="G336" s="96">
        <f t="shared" si="25"/>
        <v>6</v>
      </c>
      <c r="H336" s="96"/>
      <c r="I336" s="96">
        <f t="shared" si="26"/>
        <v>24</v>
      </c>
      <c r="J336" s="95"/>
      <c r="K336" s="96"/>
      <c r="L336" s="97"/>
      <c r="M336" s="95"/>
      <c r="N336" s="96">
        <f t="shared" si="27"/>
        <v>24</v>
      </c>
      <c r="O336" s="254">
        <v>1</v>
      </c>
      <c r="P336" s="254">
        <v>2017</v>
      </c>
    </row>
    <row r="337" spans="1:16" ht="16.5" customHeight="1">
      <c r="A337" s="95">
        <v>9</v>
      </c>
      <c r="B337" s="50" t="str">
        <f t="shared" si="24"/>
        <v>بومايلة</v>
      </c>
      <c r="C337" s="50" t="str">
        <f t="shared" si="24"/>
        <v>روميساء</v>
      </c>
      <c r="D337" s="88" t="str">
        <f t="shared" si="24"/>
        <v> </v>
      </c>
      <c r="E337" s="97">
        <v>4.5</v>
      </c>
      <c r="F337" s="100">
        <v>5</v>
      </c>
      <c r="G337" s="96">
        <f t="shared" si="25"/>
        <v>4.75</v>
      </c>
      <c r="H337" s="96">
        <v>3.75</v>
      </c>
      <c r="I337" s="96">
        <f t="shared" si="26"/>
        <v>22.75</v>
      </c>
      <c r="J337" s="95"/>
      <c r="K337" s="96"/>
      <c r="L337" s="97"/>
      <c r="M337" s="95"/>
      <c r="N337" s="96">
        <f t="shared" si="27"/>
        <v>22.75</v>
      </c>
      <c r="O337" s="254">
        <v>1</v>
      </c>
      <c r="P337" s="254">
        <v>2017</v>
      </c>
    </row>
    <row r="338" spans="1:16" ht="16.5" customHeight="1">
      <c r="A338" s="95">
        <v>10</v>
      </c>
      <c r="B338" s="50" t="str">
        <f t="shared" si="24"/>
        <v>بن سعدون</v>
      </c>
      <c r="C338" s="50" t="str">
        <f t="shared" si="24"/>
        <v>لطفي</v>
      </c>
      <c r="D338" s="88" t="str">
        <f t="shared" si="24"/>
        <v> </v>
      </c>
      <c r="E338" s="97">
        <v>10</v>
      </c>
      <c r="F338" s="100">
        <v>12</v>
      </c>
      <c r="G338" s="96">
        <f t="shared" si="25"/>
        <v>11</v>
      </c>
      <c r="H338" s="96"/>
      <c r="I338" s="96">
        <f t="shared" si="26"/>
        <v>44</v>
      </c>
      <c r="J338" s="95"/>
      <c r="K338" s="96"/>
      <c r="L338" s="97"/>
      <c r="M338" s="95"/>
      <c r="N338" s="96">
        <f t="shared" si="27"/>
        <v>44</v>
      </c>
      <c r="O338" s="254">
        <v>1</v>
      </c>
      <c r="P338" s="254">
        <v>2017</v>
      </c>
    </row>
    <row r="339" spans="1:16" ht="16.5" customHeight="1">
      <c r="A339" s="95">
        <v>11</v>
      </c>
      <c r="B339" s="50" t="str">
        <f t="shared" si="24"/>
        <v>لعجيمي</v>
      </c>
      <c r="C339" s="50" t="str">
        <f t="shared" si="24"/>
        <v>صبرينة</v>
      </c>
      <c r="D339" s="88" t="str">
        <f t="shared" si="24"/>
        <v> </v>
      </c>
      <c r="E339" s="97">
        <v>10</v>
      </c>
      <c r="F339" s="100">
        <v>15.5</v>
      </c>
      <c r="G339" s="96">
        <f t="shared" si="25"/>
        <v>12.75</v>
      </c>
      <c r="H339" s="96"/>
      <c r="I339" s="96">
        <f t="shared" si="26"/>
        <v>51</v>
      </c>
      <c r="J339" s="95"/>
      <c r="K339" s="96"/>
      <c r="L339" s="97"/>
      <c r="M339" s="95"/>
      <c r="N339" s="96">
        <f t="shared" si="27"/>
        <v>51</v>
      </c>
      <c r="O339" s="254">
        <v>1</v>
      </c>
      <c r="P339" s="254">
        <v>2017</v>
      </c>
    </row>
    <row r="340" spans="1:16" ht="16.5" customHeight="1">
      <c r="A340" s="95">
        <v>12</v>
      </c>
      <c r="B340" s="50" t="str">
        <f t="shared" si="24"/>
        <v>خلفي</v>
      </c>
      <c r="C340" s="50" t="str">
        <f t="shared" si="24"/>
        <v>محمد الأمين</v>
      </c>
      <c r="D340" s="88" t="str">
        <f t="shared" si="24"/>
        <v> </v>
      </c>
      <c r="E340" s="97">
        <v>0.5</v>
      </c>
      <c r="F340" s="100">
        <v>10</v>
      </c>
      <c r="G340" s="96">
        <f t="shared" si="25"/>
        <v>5.25</v>
      </c>
      <c r="H340" s="96"/>
      <c r="I340" s="96">
        <f t="shared" si="26"/>
        <v>21</v>
      </c>
      <c r="J340" s="95"/>
      <c r="K340" s="96"/>
      <c r="L340" s="97"/>
      <c r="M340" s="95"/>
      <c r="N340" s="96">
        <f t="shared" si="27"/>
        <v>21</v>
      </c>
      <c r="O340" s="254">
        <v>1</v>
      </c>
      <c r="P340" s="254">
        <v>2017</v>
      </c>
    </row>
    <row r="341" spans="1:16" ht="16.5" customHeight="1">
      <c r="A341" s="95">
        <v>13</v>
      </c>
      <c r="B341" s="50" t="str">
        <f t="shared" si="24"/>
        <v>مناصرية</v>
      </c>
      <c r="C341" s="50" t="str">
        <f t="shared" si="24"/>
        <v>راضية</v>
      </c>
      <c r="D341" s="88" t="str">
        <f t="shared" si="24"/>
        <v> </v>
      </c>
      <c r="E341" s="97">
        <v>10</v>
      </c>
      <c r="F341" s="100">
        <v>14.5</v>
      </c>
      <c r="G341" s="96">
        <f t="shared" si="25"/>
        <v>12.25</v>
      </c>
      <c r="H341" s="96"/>
      <c r="I341" s="96">
        <f t="shared" si="26"/>
        <v>49</v>
      </c>
      <c r="J341" s="95"/>
      <c r="K341" s="96"/>
      <c r="L341" s="97"/>
      <c r="M341" s="95"/>
      <c r="N341" s="96">
        <f t="shared" si="27"/>
        <v>49</v>
      </c>
      <c r="O341" s="254">
        <v>1</v>
      </c>
      <c r="P341" s="254">
        <v>2017</v>
      </c>
    </row>
    <row r="342" spans="1:16" ht="16.5" customHeight="1">
      <c r="A342" s="95">
        <v>14</v>
      </c>
      <c r="B342" s="50" t="str">
        <f t="shared" si="24"/>
        <v>بوزيان</v>
      </c>
      <c r="C342" s="50" t="str">
        <f t="shared" si="24"/>
        <v>محمد أنيس</v>
      </c>
      <c r="D342" s="88" t="str">
        <f t="shared" si="24"/>
        <v> </v>
      </c>
      <c r="E342" s="97">
        <v>4</v>
      </c>
      <c r="F342" s="100">
        <v>10</v>
      </c>
      <c r="G342" s="96">
        <f t="shared" si="25"/>
        <v>7</v>
      </c>
      <c r="H342" s="96"/>
      <c r="I342" s="96">
        <f t="shared" si="26"/>
        <v>28</v>
      </c>
      <c r="J342" s="95"/>
      <c r="K342" s="96"/>
      <c r="L342" s="97"/>
      <c r="M342" s="95"/>
      <c r="N342" s="96">
        <f t="shared" si="27"/>
        <v>28</v>
      </c>
      <c r="O342" s="254">
        <v>1</v>
      </c>
      <c r="P342" s="254">
        <v>2017</v>
      </c>
    </row>
    <row r="343" spans="1:16" ht="16.5" customHeight="1">
      <c r="A343" s="95">
        <v>15</v>
      </c>
      <c r="B343" s="50" t="str">
        <f t="shared" si="24"/>
        <v>بوسالم</v>
      </c>
      <c r="C343" s="50" t="str">
        <f t="shared" si="24"/>
        <v>كوثر</v>
      </c>
      <c r="D343" s="88" t="str">
        <f t="shared" si="24"/>
        <v> </v>
      </c>
      <c r="E343" s="97">
        <v>4.25</v>
      </c>
      <c r="F343" s="100">
        <v>11.5</v>
      </c>
      <c r="G343" s="96">
        <f t="shared" si="25"/>
        <v>7.875</v>
      </c>
      <c r="H343" s="96"/>
      <c r="I343" s="96">
        <f t="shared" si="26"/>
        <v>31.5</v>
      </c>
      <c r="J343" s="95"/>
      <c r="K343" s="96"/>
      <c r="L343" s="97"/>
      <c r="M343" s="95"/>
      <c r="N343" s="96">
        <f t="shared" si="27"/>
        <v>31.5</v>
      </c>
      <c r="O343" s="254">
        <v>1</v>
      </c>
      <c r="P343" s="254">
        <v>2017</v>
      </c>
    </row>
    <row r="344" spans="1:16" ht="16.5" customHeight="1">
      <c r="A344" s="95">
        <v>16</v>
      </c>
      <c r="B344" s="50" t="str">
        <f t="shared" si="24"/>
        <v>طوايبية</v>
      </c>
      <c r="C344" s="50" t="str">
        <f t="shared" si="24"/>
        <v>رامي</v>
      </c>
      <c r="D344" s="88" t="str">
        <f t="shared" si="24"/>
        <v> </v>
      </c>
      <c r="E344" s="97">
        <v>7.5</v>
      </c>
      <c r="F344" s="100">
        <v>9.5</v>
      </c>
      <c r="G344" s="96">
        <f t="shared" si="25"/>
        <v>8.5</v>
      </c>
      <c r="H344" s="96"/>
      <c r="I344" s="96">
        <f t="shared" si="26"/>
        <v>34</v>
      </c>
      <c r="J344" s="95"/>
      <c r="K344" s="96"/>
      <c r="L344" s="97"/>
      <c r="M344" s="95"/>
      <c r="N344" s="96">
        <f t="shared" si="27"/>
        <v>34</v>
      </c>
      <c r="O344" s="254">
        <v>1</v>
      </c>
      <c r="P344" s="254">
        <v>2017</v>
      </c>
    </row>
    <row r="345" spans="1:16" ht="16.5" customHeight="1">
      <c r="A345" s="95">
        <v>17</v>
      </c>
      <c r="B345" s="50" t="str">
        <f t="shared" si="24"/>
        <v>بومدين</v>
      </c>
      <c r="C345" s="50" t="str">
        <f t="shared" si="24"/>
        <v>وفاء</v>
      </c>
      <c r="D345" s="88" t="str">
        <f t="shared" si="24"/>
        <v> </v>
      </c>
      <c r="E345" s="97">
        <v>18</v>
      </c>
      <c r="F345" s="100">
        <v>18</v>
      </c>
      <c r="G345" s="96">
        <f t="shared" si="25"/>
        <v>18</v>
      </c>
      <c r="H345" s="96"/>
      <c r="I345" s="96">
        <f t="shared" si="26"/>
        <v>72</v>
      </c>
      <c r="J345" s="95"/>
      <c r="K345" s="96"/>
      <c r="L345" s="97"/>
      <c r="M345" s="95"/>
      <c r="N345" s="96">
        <f t="shared" si="27"/>
        <v>72</v>
      </c>
      <c r="O345" s="254">
        <v>1</v>
      </c>
      <c r="P345" s="254">
        <v>2017</v>
      </c>
    </row>
    <row r="346" spans="1:16" ht="17.25" customHeight="1">
      <c r="A346" s="95">
        <v>18</v>
      </c>
      <c r="B346" s="50" t="str">
        <f t="shared" si="24"/>
        <v>لعلالي</v>
      </c>
      <c r="C346" s="50" t="str">
        <f t="shared" si="24"/>
        <v>ماجدة</v>
      </c>
      <c r="D346" s="88" t="str">
        <f t="shared" si="24"/>
        <v> </v>
      </c>
      <c r="E346" s="97">
        <v>14.5</v>
      </c>
      <c r="F346" s="100">
        <v>13.5</v>
      </c>
      <c r="G346" s="96">
        <f t="shared" si="25"/>
        <v>14</v>
      </c>
      <c r="H346" s="96"/>
      <c r="I346" s="96">
        <f t="shared" si="26"/>
        <v>56</v>
      </c>
      <c r="J346" s="95"/>
      <c r="K346" s="96"/>
      <c r="L346" s="97"/>
      <c r="M346" s="95"/>
      <c r="N346" s="96">
        <f t="shared" si="27"/>
        <v>56</v>
      </c>
      <c r="O346" s="254">
        <v>1</v>
      </c>
      <c r="P346" s="254">
        <v>2017</v>
      </c>
    </row>
    <row r="347" spans="1:16" ht="17.25" customHeight="1">
      <c r="A347" s="95">
        <v>19</v>
      </c>
      <c r="B347" s="50" t="str">
        <f t="shared" si="24"/>
        <v>ناجي</v>
      </c>
      <c r="C347" s="50" t="str">
        <f t="shared" si="24"/>
        <v>محمد لمين</v>
      </c>
      <c r="D347" s="88" t="str">
        <f t="shared" si="24"/>
        <v> </v>
      </c>
      <c r="E347" s="97">
        <v>6</v>
      </c>
      <c r="F347" s="100">
        <v>11.5</v>
      </c>
      <c r="G347" s="96">
        <f t="shared" si="25"/>
        <v>8.75</v>
      </c>
      <c r="H347" s="96"/>
      <c r="I347" s="96">
        <f t="shared" si="26"/>
        <v>35</v>
      </c>
      <c r="J347" s="95"/>
      <c r="K347" s="96"/>
      <c r="L347" s="97"/>
      <c r="M347" s="95"/>
      <c r="N347" s="96">
        <f t="shared" si="27"/>
        <v>35</v>
      </c>
      <c r="O347" s="254">
        <v>1</v>
      </c>
      <c r="P347" s="254">
        <v>2017</v>
      </c>
    </row>
    <row r="348" spans="1:16" ht="17.25" customHeight="1">
      <c r="A348" s="95">
        <v>20</v>
      </c>
      <c r="B348" s="50" t="str">
        <f t="shared" si="24"/>
        <v>مريان</v>
      </c>
      <c r="C348" s="50" t="str">
        <f t="shared" si="24"/>
        <v>ليلى</v>
      </c>
      <c r="D348" s="88" t="str">
        <f t="shared" si="24"/>
        <v> </v>
      </c>
      <c r="E348" s="97">
        <v>4.5</v>
      </c>
      <c r="F348" s="100">
        <v>14.75</v>
      </c>
      <c r="G348" s="96">
        <f t="shared" si="25"/>
        <v>9.625</v>
      </c>
      <c r="H348" s="96"/>
      <c r="I348" s="96">
        <f t="shared" si="26"/>
        <v>38.5</v>
      </c>
      <c r="J348" s="95"/>
      <c r="K348" s="96"/>
      <c r="L348" s="97"/>
      <c r="M348" s="95"/>
      <c r="N348" s="96">
        <f t="shared" si="27"/>
        <v>38.5</v>
      </c>
      <c r="O348" s="254">
        <v>1</v>
      </c>
      <c r="P348" s="254">
        <v>2017</v>
      </c>
    </row>
    <row r="349" spans="1:16" ht="17.25" customHeight="1">
      <c r="A349" s="95">
        <v>21</v>
      </c>
      <c r="B349" s="50" t="str">
        <f t="shared" si="24"/>
        <v>عليات</v>
      </c>
      <c r="C349" s="50" t="str">
        <f t="shared" si="24"/>
        <v>وسيم</v>
      </c>
      <c r="D349" s="88" t="str">
        <f t="shared" si="24"/>
        <v> </v>
      </c>
      <c r="E349" s="97">
        <v>3</v>
      </c>
      <c r="F349" s="100">
        <v>13.5</v>
      </c>
      <c r="G349" s="96">
        <f t="shared" si="25"/>
        <v>8.25</v>
      </c>
      <c r="H349" s="96"/>
      <c r="I349" s="96">
        <f t="shared" si="26"/>
        <v>33</v>
      </c>
      <c r="J349" s="95"/>
      <c r="K349" s="96"/>
      <c r="L349" s="97"/>
      <c r="M349" s="95"/>
      <c r="N349" s="96">
        <f t="shared" si="27"/>
        <v>33</v>
      </c>
      <c r="O349" s="254">
        <v>1</v>
      </c>
      <c r="P349" s="254">
        <v>2017</v>
      </c>
    </row>
    <row r="350" spans="1:16" ht="17.25" customHeight="1">
      <c r="A350" s="95">
        <v>22</v>
      </c>
      <c r="B350" s="50" t="str">
        <f t="shared" si="24"/>
        <v>شنش</v>
      </c>
      <c r="C350" s="50" t="str">
        <f t="shared" si="24"/>
        <v>بلال</v>
      </c>
      <c r="D350" s="88" t="str">
        <f t="shared" si="24"/>
        <v> </v>
      </c>
      <c r="E350" s="97">
        <v>5.5</v>
      </c>
      <c r="F350" s="100">
        <v>11.5</v>
      </c>
      <c r="G350" s="96">
        <f t="shared" si="25"/>
        <v>8.5</v>
      </c>
      <c r="H350" s="96"/>
      <c r="I350" s="96">
        <f t="shared" si="26"/>
        <v>34</v>
      </c>
      <c r="J350" s="95"/>
      <c r="K350" s="96"/>
      <c r="L350" s="97"/>
      <c r="M350" s="95"/>
      <c r="N350" s="96">
        <f t="shared" si="27"/>
        <v>34</v>
      </c>
      <c r="O350" s="254">
        <v>1</v>
      </c>
      <c r="P350" s="254">
        <v>2017</v>
      </c>
    </row>
    <row r="351" spans="1:16" ht="17.25" customHeight="1">
      <c r="A351" s="95">
        <v>23</v>
      </c>
      <c r="B351" s="50" t="str">
        <f t="shared" si="24"/>
        <v>ذويب </v>
      </c>
      <c r="C351" s="50" t="str">
        <f t="shared" si="24"/>
        <v> دنيازاد</v>
      </c>
      <c r="D351" s="88" t="str">
        <f t="shared" si="24"/>
        <v>مع</v>
      </c>
      <c r="E351" s="97">
        <v>7.25</v>
      </c>
      <c r="F351" s="100">
        <v>9.25</v>
      </c>
      <c r="G351" s="96">
        <f t="shared" si="25"/>
        <v>8.25</v>
      </c>
      <c r="H351" s="96"/>
      <c r="I351" s="96">
        <f t="shared" si="26"/>
        <v>33</v>
      </c>
      <c r="J351" s="95"/>
      <c r="K351" s="96"/>
      <c r="L351" s="97"/>
      <c r="M351" s="95"/>
      <c r="N351" s="96">
        <f t="shared" si="27"/>
        <v>33</v>
      </c>
      <c r="O351" s="254">
        <v>1</v>
      </c>
      <c r="P351" s="254">
        <v>2017</v>
      </c>
    </row>
    <row r="353" ht="15.75">
      <c r="B353" s="98"/>
    </row>
    <row r="354" ht="15.75">
      <c r="B354" s="98"/>
    </row>
    <row r="355" ht="15.75">
      <c r="B355" s="98"/>
    </row>
    <row r="356" ht="15.75">
      <c r="B356" s="98"/>
    </row>
    <row r="357" ht="15.75">
      <c r="B357" s="98"/>
    </row>
    <row r="358" ht="15.75">
      <c r="B358" s="98" t="s">
        <v>19</v>
      </c>
    </row>
    <row r="359" ht="15.75">
      <c r="B359" s="98"/>
    </row>
    <row r="360" ht="15.75">
      <c r="B360" s="98"/>
    </row>
    <row r="361" ht="15.75">
      <c r="B361" s="98"/>
    </row>
    <row r="362" ht="15.75">
      <c r="B362" s="98"/>
    </row>
    <row r="363" ht="15.75">
      <c r="B363" s="98"/>
    </row>
    <row r="364" ht="15.75">
      <c r="B364" s="98"/>
    </row>
    <row r="365" ht="15.75">
      <c r="B365" s="98"/>
    </row>
    <row r="366" ht="15.75">
      <c r="B366" s="98"/>
    </row>
    <row r="367" ht="15.75">
      <c r="B367" s="98"/>
    </row>
    <row r="368" ht="15.75">
      <c r="B368" s="98"/>
    </row>
    <row r="369" ht="15.75">
      <c r="B369" s="98"/>
    </row>
    <row r="370" ht="15.75">
      <c r="B370" s="98"/>
    </row>
    <row r="406" spans="3:11" ht="45">
      <c r="C406" s="101"/>
      <c r="D406" s="101"/>
      <c r="E406" s="266" t="s">
        <v>37</v>
      </c>
      <c r="F406" s="101"/>
      <c r="G406" s="101"/>
      <c r="H406" s="101"/>
      <c r="I406" s="101"/>
      <c r="J406" s="101"/>
      <c r="K406" s="101"/>
    </row>
    <row r="440" spans="1:14" ht="12.75">
      <c r="A440" s="93" t="s">
        <v>0</v>
      </c>
      <c r="B440" s="75"/>
      <c r="C440" s="75"/>
      <c r="D440" s="75"/>
      <c r="E440" s="264"/>
      <c r="F440" s="75" t="s">
        <v>91</v>
      </c>
      <c r="G440" s="76"/>
      <c r="H440" s="76"/>
      <c r="I440" s="76"/>
      <c r="J440" s="76"/>
      <c r="L440" s="76" t="str">
        <f>$L$1</f>
        <v>السنة الجامعية :2017/2016</v>
      </c>
      <c r="N440" s="76"/>
    </row>
    <row r="441" spans="1:14" ht="12.75">
      <c r="A441" s="93" t="s">
        <v>1</v>
      </c>
      <c r="B441" s="75"/>
      <c r="C441" s="75"/>
      <c r="D441" s="75"/>
      <c r="E441" s="264"/>
      <c r="F441" s="76" t="s">
        <v>2</v>
      </c>
      <c r="G441" s="75"/>
      <c r="H441" s="75"/>
      <c r="I441" s="76"/>
      <c r="J441" s="76"/>
      <c r="K441" s="76"/>
      <c r="L441" s="76"/>
      <c r="M441" s="76"/>
      <c r="N441" s="76"/>
    </row>
    <row r="442" spans="1:14" ht="12.75">
      <c r="A442" s="93" t="s">
        <v>3</v>
      </c>
      <c r="B442" s="75"/>
      <c r="C442" s="75"/>
      <c r="D442" s="75"/>
      <c r="E442" s="264"/>
      <c r="F442" s="76" t="s">
        <v>4</v>
      </c>
      <c r="G442" s="75">
        <v>30</v>
      </c>
      <c r="H442" s="75"/>
      <c r="I442" s="77"/>
      <c r="J442" s="76"/>
      <c r="K442" s="76"/>
      <c r="L442" s="76"/>
      <c r="M442" s="76"/>
      <c r="N442" s="76"/>
    </row>
    <row r="443" spans="1:14" ht="12.75">
      <c r="A443" s="93"/>
      <c r="B443" s="75"/>
      <c r="C443" s="75"/>
      <c r="D443" s="75"/>
      <c r="E443" s="264"/>
      <c r="F443" s="76" t="s">
        <v>5</v>
      </c>
      <c r="G443" s="75"/>
      <c r="H443" s="75"/>
      <c r="I443" s="76"/>
      <c r="J443" s="76"/>
      <c r="K443" s="76"/>
      <c r="L443" s="76"/>
      <c r="M443" s="76"/>
      <c r="N443" s="76"/>
    </row>
    <row r="444" spans="1:14" ht="15.75">
      <c r="A444" s="93" t="s">
        <v>6</v>
      </c>
      <c r="B444" s="75">
        <v>1</v>
      </c>
      <c r="C444" s="75"/>
      <c r="D444" s="75"/>
      <c r="E444" s="265"/>
      <c r="F444" s="76"/>
      <c r="G444" s="79" t="s">
        <v>7</v>
      </c>
      <c r="H444" s="79"/>
      <c r="I444" s="76"/>
      <c r="J444" s="76"/>
      <c r="K444" s="76"/>
      <c r="L444" s="75" t="s">
        <v>39</v>
      </c>
      <c r="M444" s="76"/>
      <c r="N444" s="76"/>
    </row>
    <row r="445" spans="1:14" ht="12.75">
      <c r="A445" s="93"/>
      <c r="B445" s="75"/>
      <c r="C445" s="75"/>
      <c r="D445" s="75"/>
      <c r="E445" s="264"/>
      <c r="F445" s="76"/>
      <c r="G445" s="76"/>
      <c r="H445" s="76"/>
      <c r="I445" s="76"/>
      <c r="J445" s="76"/>
      <c r="K445" s="76"/>
      <c r="L445" s="76"/>
      <c r="M445" s="76"/>
      <c r="N445" s="76"/>
    </row>
    <row r="446" spans="1:14" ht="25.5">
      <c r="A446" s="80" t="s">
        <v>8</v>
      </c>
      <c r="B446" s="81" t="s">
        <v>9</v>
      </c>
      <c r="C446" s="81" t="s">
        <v>10</v>
      </c>
      <c r="D446" s="81"/>
      <c r="E446" s="82" t="s">
        <v>18</v>
      </c>
      <c r="F446" s="83" t="s">
        <v>11</v>
      </c>
      <c r="G446" s="83" t="s">
        <v>12</v>
      </c>
      <c r="H446" s="81" t="s">
        <v>15</v>
      </c>
      <c r="I446" s="83" t="s">
        <v>17</v>
      </c>
      <c r="J446" s="83" t="s">
        <v>14</v>
      </c>
      <c r="K446" s="83" t="s">
        <v>13</v>
      </c>
      <c r="L446" s="83" t="s">
        <v>17</v>
      </c>
      <c r="M446" s="81" t="s">
        <v>15</v>
      </c>
      <c r="N446" s="83" t="s">
        <v>16</v>
      </c>
    </row>
    <row r="447" spans="1:16" ht="12.75">
      <c r="A447" s="84"/>
      <c r="B447" s="85"/>
      <c r="C447" s="85"/>
      <c r="D447" s="85"/>
      <c r="E447" s="86">
        <v>20</v>
      </c>
      <c r="F447" s="87">
        <v>20</v>
      </c>
      <c r="G447" s="87">
        <v>20</v>
      </c>
      <c r="H447" s="85" t="s">
        <v>31</v>
      </c>
      <c r="I447" s="87">
        <v>300</v>
      </c>
      <c r="J447" s="87">
        <v>20</v>
      </c>
      <c r="K447" s="87">
        <v>20</v>
      </c>
      <c r="L447" s="85">
        <v>300</v>
      </c>
      <c r="M447" s="85" t="s">
        <v>32</v>
      </c>
      <c r="N447" s="87"/>
      <c r="O447" s="254" t="s">
        <v>83</v>
      </c>
      <c r="P447" s="254" t="s">
        <v>226</v>
      </c>
    </row>
    <row r="448" spans="1:16" ht="16.5" customHeight="1">
      <c r="A448" s="95">
        <v>1</v>
      </c>
      <c r="B448" s="50" t="str">
        <f aca="true" t="shared" si="28" ref="B448:D470">IF(B9&gt;0,B9," ")</f>
        <v>بوخاتم</v>
      </c>
      <c r="C448" s="50" t="str">
        <f t="shared" si="28"/>
        <v>دنيا</v>
      </c>
      <c r="D448" s="88" t="str">
        <f t="shared" si="28"/>
        <v> </v>
      </c>
      <c r="E448" s="96">
        <v>16</v>
      </c>
      <c r="F448" s="362"/>
      <c r="G448" s="96">
        <f>E448</f>
        <v>16</v>
      </c>
      <c r="H448" s="96"/>
      <c r="I448" s="96">
        <f>(30*G448)+H448</f>
        <v>480</v>
      </c>
      <c r="J448" s="96"/>
      <c r="K448" s="96" t="str">
        <f>IF(J448&gt;0,(J448)/1," ")</f>
        <v> </v>
      </c>
      <c r="L448" s="96" t="str">
        <f>IF(J448&gt;0,((J448)/1)*4," ")</f>
        <v> </v>
      </c>
      <c r="M448" s="95"/>
      <c r="N448" s="96">
        <f>IF(I448&gt;((J448)/1)*30,I448+M448,(((J448)/1)*30)+M448)</f>
        <v>480</v>
      </c>
      <c r="O448" s="254" t="s">
        <v>31</v>
      </c>
      <c r="P448" s="254">
        <v>2017</v>
      </c>
    </row>
    <row r="449" spans="1:16" ht="16.5" customHeight="1">
      <c r="A449" s="95">
        <v>2</v>
      </c>
      <c r="B449" s="50" t="str">
        <f t="shared" si="28"/>
        <v>بوسالم</v>
      </c>
      <c r="C449" s="50" t="str">
        <f t="shared" si="28"/>
        <v>إكرام</v>
      </c>
      <c r="D449" s="88" t="str">
        <f t="shared" si="28"/>
        <v> </v>
      </c>
      <c r="E449" s="96">
        <v>16</v>
      </c>
      <c r="F449" s="362"/>
      <c r="G449" s="96">
        <f aca="true" t="shared" si="29" ref="G449:G470">E449</f>
        <v>16</v>
      </c>
      <c r="H449" s="96"/>
      <c r="I449" s="96">
        <f aca="true" t="shared" si="30" ref="I449:I470">(30*G449)+H449</f>
        <v>480</v>
      </c>
      <c r="J449" s="96"/>
      <c r="K449" s="96" t="str">
        <f aca="true" t="shared" si="31" ref="K449:K470">IF(J449&gt;0,(J449)/1," ")</f>
        <v> </v>
      </c>
      <c r="L449" s="96" t="str">
        <f aca="true" t="shared" si="32" ref="L449:L470">IF(J449&gt;0,((J449)/1)*4," ")</f>
        <v> </v>
      </c>
      <c r="M449" s="95"/>
      <c r="N449" s="96">
        <f aca="true" t="shared" si="33" ref="N449:N470">IF(I449&gt;((J449)/1)*30,I449+M449,(((J449)/1)*30)+M449)</f>
        <v>480</v>
      </c>
      <c r="O449" s="254" t="s">
        <v>31</v>
      </c>
      <c r="P449" s="254">
        <v>2017</v>
      </c>
    </row>
    <row r="450" spans="1:16" ht="16.5" customHeight="1">
      <c r="A450" s="95">
        <v>3</v>
      </c>
      <c r="B450" s="50" t="str">
        <f t="shared" si="28"/>
        <v>محرز</v>
      </c>
      <c r="C450" s="50" t="str">
        <f t="shared" si="28"/>
        <v>نوال</v>
      </c>
      <c r="D450" s="88" t="str">
        <f t="shared" si="28"/>
        <v> </v>
      </c>
      <c r="E450" s="96">
        <v>16</v>
      </c>
      <c r="F450" s="362"/>
      <c r="G450" s="96">
        <f t="shared" si="29"/>
        <v>16</v>
      </c>
      <c r="H450" s="96"/>
      <c r="I450" s="96">
        <f t="shared" si="30"/>
        <v>480</v>
      </c>
      <c r="J450" s="96"/>
      <c r="K450" s="96" t="str">
        <f t="shared" si="31"/>
        <v> </v>
      </c>
      <c r="L450" s="96" t="str">
        <f t="shared" si="32"/>
        <v> </v>
      </c>
      <c r="M450" s="95"/>
      <c r="N450" s="96">
        <f t="shared" si="33"/>
        <v>480</v>
      </c>
      <c r="O450" s="254" t="s">
        <v>31</v>
      </c>
      <c r="P450" s="254">
        <v>2017</v>
      </c>
    </row>
    <row r="451" spans="1:16" ht="16.5" customHeight="1">
      <c r="A451" s="95">
        <v>4</v>
      </c>
      <c r="B451" s="50" t="str">
        <f t="shared" si="28"/>
        <v>بوشعالة</v>
      </c>
      <c r="C451" s="50" t="str">
        <f t="shared" si="28"/>
        <v>أمال</v>
      </c>
      <c r="D451" s="88" t="str">
        <f t="shared" si="28"/>
        <v> </v>
      </c>
      <c r="E451" s="96">
        <v>16</v>
      </c>
      <c r="F451" s="362"/>
      <c r="G451" s="96">
        <f t="shared" si="29"/>
        <v>16</v>
      </c>
      <c r="H451" s="96"/>
      <c r="I451" s="96">
        <f t="shared" si="30"/>
        <v>480</v>
      </c>
      <c r="J451" s="96"/>
      <c r="K451" s="96" t="str">
        <f t="shared" si="31"/>
        <v> </v>
      </c>
      <c r="L451" s="96" t="str">
        <f t="shared" si="32"/>
        <v> </v>
      </c>
      <c r="M451" s="95"/>
      <c r="N451" s="96">
        <f t="shared" si="33"/>
        <v>480</v>
      </c>
      <c r="O451" s="254" t="s">
        <v>31</v>
      </c>
      <c r="P451" s="254">
        <v>2017</v>
      </c>
    </row>
    <row r="452" spans="1:16" ht="16.5" customHeight="1">
      <c r="A452" s="95">
        <v>5</v>
      </c>
      <c r="B452" s="50" t="str">
        <f t="shared" si="28"/>
        <v>ورغي</v>
      </c>
      <c r="C452" s="50" t="str">
        <f t="shared" si="28"/>
        <v>فيروز</v>
      </c>
      <c r="D452" s="88" t="str">
        <f t="shared" si="28"/>
        <v> </v>
      </c>
      <c r="E452" s="96">
        <v>16</v>
      </c>
      <c r="F452" s="362"/>
      <c r="G452" s="96">
        <f t="shared" si="29"/>
        <v>16</v>
      </c>
      <c r="H452" s="96"/>
      <c r="I452" s="96">
        <f t="shared" si="30"/>
        <v>480</v>
      </c>
      <c r="J452" s="96"/>
      <c r="K452" s="96" t="str">
        <f t="shared" si="31"/>
        <v> </v>
      </c>
      <c r="L452" s="96" t="str">
        <f t="shared" si="32"/>
        <v> </v>
      </c>
      <c r="M452" s="95"/>
      <c r="N452" s="96">
        <f t="shared" si="33"/>
        <v>480</v>
      </c>
      <c r="O452" s="254" t="s">
        <v>31</v>
      </c>
      <c r="P452" s="254">
        <v>2017</v>
      </c>
    </row>
    <row r="453" spans="1:16" ht="16.5" customHeight="1">
      <c r="A453" s="95">
        <v>6</v>
      </c>
      <c r="B453" s="50" t="str">
        <f t="shared" si="28"/>
        <v>حمزة</v>
      </c>
      <c r="C453" s="50" t="str">
        <f t="shared" si="28"/>
        <v>فارس  الإسلام</v>
      </c>
      <c r="D453" s="88" t="str">
        <f t="shared" si="28"/>
        <v> </v>
      </c>
      <c r="E453" s="96">
        <v>15.5</v>
      </c>
      <c r="F453" s="362"/>
      <c r="G453" s="96">
        <f t="shared" si="29"/>
        <v>15.5</v>
      </c>
      <c r="H453" s="96"/>
      <c r="I453" s="96">
        <f t="shared" si="30"/>
        <v>465</v>
      </c>
      <c r="J453" s="96"/>
      <c r="K453" s="96" t="str">
        <f t="shared" si="31"/>
        <v> </v>
      </c>
      <c r="L453" s="96" t="str">
        <f t="shared" si="32"/>
        <v> </v>
      </c>
      <c r="M453" s="95"/>
      <c r="N453" s="96">
        <f t="shared" si="33"/>
        <v>465</v>
      </c>
      <c r="O453" s="254" t="s">
        <v>31</v>
      </c>
      <c r="P453" s="254">
        <v>2017</v>
      </c>
    </row>
    <row r="454" spans="1:16" ht="16.5" customHeight="1">
      <c r="A454" s="95">
        <v>7</v>
      </c>
      <c r="B454" s="50" t="str">
        <f t="shared" si="28"/>
        <v>عينوز</v>
      </c>
      <c r="C454" s="50" t="str">
        <f t="shared" si="28"/>
        <v>إلهام</v>
      </c>
      <c r="D454" s="88" t="str">
        <f t="shared" si="28"/>
        <v> </v>
      </c>
      <c r="E454" s="96"/>
      <c r="F454" s="362"/>
      <c r="G454" s="96">
        <f t="shared" si="29"/>
        <v>0</v>
      </c>
      <c r="H454" s="96"/>
      <c r="I454" s="96">
        <f t="shared" si="30"/>
        <v>0</v>
      </c>
      <c r="J454" s="96"/>
      <c r="K454" s="96" t="str">
        <f t="shared" si="31"/>
        <v> </v>
      </c>
      <c r="L454" s="96" t="str">
        <f t="shared" si="32"/>
        <v> </v>
      </c>
      <c r="M454" s="95"/>
      <c r="N454" s="96">
        <f t="shared" si="33"/>
        <v>0</v>
      </c>
      <c r="O454" s="254" t="s">
        <v>31</v>
      </c>
      <c r="P454" s="254">
        <v>2017</v>
      </c>
    </row>
    <row r="455" spans="1:16" ht="16.5" customHeight="1">
      <c r="A455" s="95">
        <v>8</v>
      </c>
      <c r="B455" s="50" t="str">
        <f t="shared" si="28"/>
        <v>حلواني</v>
      </c>
      <c r="C455" s="50" t="str">
        <f t="shared" si="28"/>
        <v>إيمان</v>
      </c>
      <c r="D455" s="88" t="str">
        <f t="shared" si="28"/>
        <v> </v>
      </c>
      <c r="E455" s="96">
        <v>15</v>
      </c>
      <c r="F455" s="362"/>
      <c r="G455" s="96">
        <f t="shared" si="29"/>
        <v>15</v>
      </c>
      <c r="H455" s="96"/>
      <c r="I455" s="96">
        <f t="shared" si="30"/>
        <v>450</v>
      </c>
      <c r="J455" s="96"/>
      <c r="K455" s="96" t="str">
        <f t="shared" si="31"/>
        <v> </v>
      </c>
      <c r="L455" s="96" t="str">
        <f t="shared" si="32"/>
        <v> </v>
      </c>
      <c r="M455" s="95"/>
      <c r="N455" s="96">
        <f t="shared" si="33"/>
        <v>450</v>
      </c>
      <c r="O455" s="254" t="s">
        <v>31</v>
      </c>
      <c r="P455" s="254">
        <v>2017</v>
      </c>
    </row>
    <row r="456" spans="1:16" ht="16.5" customHeight="1">
      <c r="A456" s="95">
        <v>9</v>
      </c>
      <c r="B456" s="50" t="str">
        <f t="shared" si="28"/>
        <v>بومايلة</v>
      </c>
      <c r="C456" s="50" t="str">
        <f t="shared" si="28"/>
        <v>روميساء</v>
      </c>
      <c r="D456" s="88" t="str">
        <f t="shared" si="28"/>
        <v> </v>
      </c>
      <c r="E456" s="96"/>
      <c r="F456" s="362"/>
      <c r="G456" s="96">
        <f t="shared" si="29"/>
        <v>0</v>
      </c>
      <c r="H456" s="96"/>
      <c r="I456" s="96">
        <f t="shared" si="30"/>
        <v>0</v>
      </c>
      <c r="J456" s="96"/>
      <c r="K456" s="96" t="str">
        <f t="shared" si="31"/>
        <v> </v>
      </c>
      <c r="L456" s="96" t="str">
        <f t="shared" si="32"/>
        <v> </v>
      </c>
      <c r="M456" s="95"/>
      <c r="N456" s="96">
        <f t="shared" si="33"/>
        <v>0</v>
      </c>
      <c r="O456" s="254" t="s">
        <v>31</v>
      </c>
      <c r="P456" s="254">
        <v>2017</v>
      </c>
    </row>
    <row r="457" spans="1:16" ht="16.5" customHeight="1">
      <c r="A457" s="95">
        <v>10</v>
      </c>
      <c r="B457" s="50" t="str">
        <f t="shared" si="28"/>
        <v>بن سعدون</v>
      </c>
      <c r="C457" s="50" t="str">
        <f t="shared" si="28"/>
        <v>لطفي</v>
      </c>
      <c r="D457" s="88" t="str">
        <f t="shared" si="28"/>
        <v> </v>
      </c>
      <c r="E457" s="96">
        <v>16</v>
      </c>
      <c r="F457" s="362"/>
      <c r="G457" s="96">
        <f t="shared" si="29"/>
        <v>16</v>
      </c>
      <c r="H457" s="96"/>
      <c r="I457" s="96">
        <f t="shared" si="30"/>
        <v>480</v>
      </c>
      <c r="J457" s="96"/>
      <c r="K457" s="96" t="str">
        <f t="shared" si="31"/>
        <v> </v>
      </c>
      <c r="L457" s="96" t="str">
        <f t="shared" si="32"/>
        <v> </v>
      </c>
      <c r="M457" s="95"/>
      <c r="N457" s="96">
        <f t="shared" si="33"/>
        <v>480</v>
      </c>
      <c r="O457" s="254" t="s">
        <v>31</v>
      </c>
      <c r="P457" s="254">
        <v>2017</v>
      </c>
    </row>
    <row r="458" spans="1:16" ht="16.5" customHeight="1">
      <c r="A458" s="95">
        <v>11</v>
      </c>
      <c r="B458" s="50" t="str">
        <f t="shared" si="28"/>
        <v>لعجيمي</v>
      </c>
      <c r="C458" s="50" t="str">
        <f t="shared" si="28"/>
        <v>صبرينة</v>
      </c>
      <c r="D458" s="88" t="str">
        <f t="shared" si="28"/>
        <v> </v>
      </c>
      <c r="E458" s="96">
        <v>16</v>
      </c>
      <c r="F458" s="362"/>
      <c r="G458" s="96">
        <f t="shared" si="29"/>
        <v>16</v>
      </c>
      <c r="H458" s="96"/>
      <c r="I458" s="96">
        <f t="shared" si="30"/>
        <v>480</v>
      </c>
      <c r="J458" s="96"/>
      <c r="K458" s="96" t="str">
        <f t="shared" si="31"/>
        <v> </v>
      </c>
      <c r="L458" s="96" t="str">
        <f t="shared" si="32"/>
        <v> </v>
      </c>
      <c r="M458" s="95"/>
      <c r="N458" s="96">
        <f t="shared" si="33"/>
        <v>480</v>
      </c>
      <c r="O458" s="254" t="s">
        <v>31</v>
      </c>
      <c r="P458" s="254">
        <v>2017</v>
      </c>
    </row>
    <row r="459" spans="1:16" ht="16.5" customHeight="1">
      <c r="A459" s="95">
        <v>12</v>
      </c>
      <c r="B459" s="50" t="str">
        <f t="shared" si="28"/>
        <v>خلفي</v>
      </c>
      <c r="C459" s="50" t="str">
        <f t="shared" si="28"/>
        <v>محمد الأمين</v>
      </c>
      <c r="D459" s="88" t="str">
        <f t="shared" si="28"/>
        <v> </v>
      </c>
      <c r="E459" s="96">
        <v>16</v>
      </c>
      <c r="F459" s="362"/>
      <c r="G459" s="96">
        <f t="shared" si="29"/>
        <v>16</v>
      </c>
      <c r="H459" s="96"/>
      <c r="I459" s="96">
        <f t="shared" si="30"/>
        <v>480</v>
      </c>
      <c r="J459" s="96"/>
      <c r="K459" s="96" t="str">
        <f t="shared" si="31"/>
        <v> </v>
      </c>
      <c r="L459" s="96" t="str">
        <f t="shared" si="32"/>
        <v> </v>
      </c>
      <c r="M459" s="95"/>
      <c r="N459" s="96">
        <f t="shared" si="33"/>
        <v>480</v>
      </c>
      <c r="O459" s="254" t="s">
        <v>31</v>
      </c>
      <c r="P459" s="254">
        <v>2017</v>
      </c>
    </row>
    <row r="460" spans="1:16" ht="16.5" customHeight="1">
      <c r="A460" s="95">
        <v>13</v>
      </c>
      <c r="B460" s="50" t="str">
        <f t="shared" si="28"/>
        <v>مناصرية</v>
      </c>
      <c r="C460" s="50" t="str">
        <f t="shared" si="28"/>
        <v>راضية</v>
      </c>
      <c r="D460" s="88" t="str">
        <f t="shared" si="28"/>
        <v> </v>
      </c>
      <c r="E460" s="96">
        <v>16</v>
      </c>
      <c r="F460" s="362"/>
      <c r="G460" s="96">
        <f t="shared" si="29"/>
        <v>16</v>
      </c>
      <c r="H460" s="96"/>
      <c r="I460" s="96">
        <f t="shared" si="30"/>
        <v>480</v>
      </c>
      <c r="J460" s="96"/>
      <c r="K460" s="96" t="str">
        <f t="shared" si="31"/>
        <v> </v>
      </c>
      <c r="L460" s="96" t="str">
        <f t="shared" si="32"/>
        <v> </v>
      </c>
      <c r="M460" s="95"/>
      <c r="N460" s="96">
        <f t="shared" si="33"/>
        <v>480</v>
      </c>
      <c r="O460" s="254" t="s">
        <v>31</v>
      </c>
      <c r="P460" s="254">
        <v>2017</v>
      </c>
    </row>
    <row r="461" spans="1:16" ht="16.5" customHeight="1">
      <c r="A461" s="95">
        <v>14</v>
      </c>
      <c r="B461" s="50" t="str">
        <f t="shared" si="28"/>
        <v>بوزيان</v>
      </c>
      <c r="C461" s="50" t="str">
        <f t="shared" si="28"/>
        <v>محمد أنيس</v>
      </c>
      <c r="D461" s="88" t="str">
        <f t="shared" si="28"/>
        <v> </v>
      </c>
      <c r="E461" s="96">
        <v>15</v>
      </c>
      <c r="F461" s="362"/>
      <c r="G461" s="96">
        <f t="shared" si="29"/>
        <v>15</v>
      </c>
      <c r="H461" s="96"/>
      <c r="I461" s="96">
        <f t="shared" si="30"/>
        <v>450</v>
      </c>
      <c r="J461" s="96"/>
      <c r="K461" s="96" t="str">
        <f t="shared" si="31"/>
        <v> </v>
      </c>
      <c r="L461" s="96" t="str">
        <f t="shared" si="32"/>
        <v> </v>
      </c>
      <c r="M461" s="95"/>
      <c r="N461" s="96">
        <f t="shared" si="33"/>
        <v>450</v>
      </c>
      <c r="O461" s="254" t="s">
        <v>31</v>
      </c>
      <c r="P461" s="254">
        <v>2017</v>
      </c>
    </row>
    <row r="462" spans="1:16" ht="16.5" customHeight="1">
      <c r="A462" s="95">
        <v>15</v>
      </c>
      <c r="B462" s="50" t="str">
        <f t="shared" si="28"/>
        <v>بوسالم</v>
      </c>
      <c r="C462" s="50" t="str">
        <f t="shared" si="28"/>
        <v>كوثر</v>
      </c>
      <c r="D462" s="88" t="str">
        <f t="shared" si="28"/>
        <v> </v>
      </c>
      <c r="E462" s="96">
        <v>15.5</v>
      </c>
      <c r="F462" s="362"/>
      <c r="G462" s="96">
        <f t="shared" si="29"/>
        <v>15.5</v>
      </c>
      <c r="H462" s="96"/>
      <c r="I462" s="96">
        <f t="shared" si="30"/>
        <v>465</v>
      </c>
      <c r="J462" s="96"/>
      <c r="K462" s="96" t="str">
        <f t="shared" si="31"/>
        <v> </v>
      </c>
      <c r="L462" s="96" t="str">
        <f t="shared" si="32"/>
        <v> </v>
      </c>
      <c r="M462" s="95"/>
      <c r="N462" s="96">
        <f t="shared" si="33"/>
        <v>465</v>
      </c>
      <c r="O462" s="254" t="s">
        <v>31</v>
      </c>
      <c r="P462" s="254">
        <v>2017</v>
      </c>
    </row>
    <row r="463" spans="1:16" ht="16.5" customHeight="1">
      <c r="A463" s="95">
        <v>16</v>
      </c>
      <c r="B463" s="50" t="str">
        <f t="shared" si="28"/>
        <v>طوايبية</v>
      </c>
      <c r="C463" s="50" t="str">
        <f t="shared" si="28"/>
        <v>رامي</v>
      </c>
      <c r="D463" s="88" t="str">
        <f t="shared" si="28"/>
        <v> </v>
      </c>
      <c r="E463" s="96">
        <v>16</v>
      </c>
      <c r="F463" s="362"/>
      <c r="G463" s="96">
        <f t="shared" si="29"/>
        <v>16</v>
      </c>
      <c r="H463" s="96"/>
      <c r="I463" s="96">
        <f t="shared" si="30"/>
        <v>480</v>
      </c>
      <c r="J463" s="96"/>
      <c r="K463" s="96" t="str">
        <f t="shared" si="31"/>
        <v> </v>
      </c>
      <c r="L463" s="96" t="str">
        <f t="shared" si="32"/>
        <v> </v>
      </c>
      <c r="M463" s="95"/>
      <c r="N463" s="96">
        <f t="shared" si="33"/>
        <v>480</v>
      </c>
      <c r="O463" s="254" t="s">
        <v>31</v>
      </c>
      <c r="P463" s="254">
        <v>2017</v>
      </c>
    </row>
    <row r="464" spans="1:16" ht="16.5" customHeight="1">
      <c r="A464" s="95">
        <v>17</v>
      </c>
      <c r="B464" s="50" t="str">
        <f t="shared" si="28"/>
        <v>بومدين</v>
      </c>
      <c r="C464" s="50" t="str">
        <f t="shared" si="28"/>
        <v>وفاء</v>
      </c>
      <c r="D464" s="88" t="str">
        <f t="shared" si="28"/>
        <v> </v>
      </c>
      <c r="E464" s="96">
        <v>16</v>
      </c>
      <c r="F464" s="362"/>
      <c r="G464" s="96">
        <f t="shared" si="29"/>
        <v>16</v>
      </c>
      <c r="H464" s="96"/>
      <c r="I464" s="96">
        <f t="shared" si="30"/>
        <v>480</v>
      </c>
      <c r="J464" s="96"/>
      <c r="K464" s="96" t="str">
        <f t="shared" si="31"/>
        <v> </v>
      </c>
      <c r="L464" s="96" t="str">
        <f t="shared" si="32"/>
        <v> </v>
      </c>
      <c r="M464" s="95"/>
      <c r="N464" s="96">
        <f t="shared" si="33"/>
        <v>480</v>
      </c>
      <c r="O464" s="254" t="s">
        <v>31</v>
      </c>
      <c r="P464" s="254">
        <v>2017</v>
      </c>
    </row>
    <row r="465" spans="1:16" ht="16.5" customHeight="1">
      <c r="A465" s="95">
        <v>18</v>
      </c>
      <c r="B465" s="50" t="str">
        <f t="shared" si="28"/>
        <v>لعلالي</v>
      </c>
      <c r="C465" s="50" t="str">
        <f t="shared" si="28"/>
        <v>ماجدة</v>
      </c>
      <c r="D465" s="88" t="str">
        <f t="shared" si="28"/>
        <v> </v>
      </c>
      <c r="E465" s="96">
        <v>16</v>
      </c>
      <c r="F465" s="362"/>
      <c r="G465" s="96">
        <f t="shared" si="29"/>
        <v>16</v>
      </c>
      <c r="H465" s="96"/>
      <c r="I465" s="96">
        <f t="shared" si="30"/>
        <v>480</v>
      </c>
      <c r="J465" s="96"/>
      <c r="K465" s="96" t="str">
        <f t="shared" si="31"/>
        <v> </v>
      </c>
      <c r="L465" s="96" t="str">
        <f t="shared" si="32"/>
        <v> </v>
      </c>
      <c r="M465" s="95"/>
      <c r="N465" s="96">
        <f t="shared" si="33"/>
        <v>480</v>
      </c>
      <c r="O465" s="254" t="s">
        <v>31</v>
      </c>
      <c r="P465" s="254">
        <v>2017</v>
      </c>
    </row>
    <row r="466" spans="1:16" ht="16.5" customHeight="1">
      <c r="A466" s="95">
        <v>19</v>
      </c>
      <c r="B466" s="50" t="str">
        <f t="shared" si="28"/>
        <v>ناجي</v>
      </c>
      <c r="C466" s="50" t="str">
        <f t="shared" si="28"/>
        <v>محمد لمين</v>
      </c>
      <c r="D466" s="88" t="str">
        <f t="shared" si="28"/>
        <v> </v>
      </c>
      <c r="E466" s="96">
        <v>16</v>
      </c>
      <c r="F466" s="362"/>
      <c r="G466" s="96">
        <f t="shared" si="29"/>
        <v>16</v>
      </c>
      <c r="H466" s="96"/>
      <c r="I466" s="96">
        <f t="shared" si="30"/>
        <v>480</v>
      </c>
      <c r="J466" s="96"/>
      <c r="K466" s="96" t="str">
        <f t="shared" si="31"/>
        <v> </v>
      </c>
      <c r="L466" s="96" t="str">
        <f t="shared" si="32"/>
        <v> </v>
      </c>
      <c r="M466" s="95"/>
      <c r="N466" s="96">
        <f t="shared" si="33"/>
        <v>480</v>
      </c>
      <c r="O466" s="254" t="s">
        <v>31</v>
      </c>
      <c r="P466" s="254">
        <v>2017</v>
      </c>
    </row>
    <row r="467" spans="1:16" ht="16.5" customHeight="1">
      <c r="A467" s="95">
        <v>20</v>
      </c>
      <c r="B467" s="50" t="str">
        <f t="shared" si="28"/>
        <v>مريان</v>
      </c>
      <c r="C467" s="50" t="str">
        <f t="shared" si="28"/>
        <v>ليلى</v>
      </c>
      <c r="D467" s="88" t="str">
        <f t="shared" si="28"/>
        <v> </v>
      </c>
      <c r="E467" s="96">
        <v>16</v>
      </c>
      <c r="F467" s="362"/>
      <c r="G467" s="96">
        <f t="shared" si="29"/>
        <v>16</v>
      </c>
      <c r="H467" s="96"/>
      <c r="I467" s="96">
        <f t="shared" si="30"/>
        <v>480</v>
      </c>
      <c r="J467" s="96"/>
      <c r="K467" s="96" t="str">
        <f t="shared" si="31"/>
        <v> </v>
      </c>
      <c r="L467" s="96" t="str">
        <f t="shared" si="32"/>
        <v> </v>
      </c>
      <c r="M467" s="95"/>
      <c r="N467" s="96">
        <f t="shared" si="33"/>
        <v>480</v>
      </c>
      <c r="O467" s="254" t="s">
        <v>31</v>
      </c>
      <c r="P467" s="254">
        <v>2017</v>
      </c>
    </row>
    <row r="468" spans="1:16" ht="16.5" customHeight="1">
      <c r="A468" s="95">
        <v>21</v>
      </c>
      <c r="B468" s="50" t="str">
        <f t="shared" si="28"/>
        <v>عليات</v>
      </c>
      <c r="C468" s="50" t="str">
        <f t="shared" si="28"/>
        <v>وسيم</v>
      </c>
      <c r="D468" s="88" t="str">
        <f t="shared" si="28"/>
        <v> </v>
      </c>
      <c r="E468" s="96">
        <v>16</v>
      </c>
      <c r="F468" s="362"/>
      <c r="G468" s="96">
        <f t="shared" si="29"/>
        <v>16</v>
      </c>
      <c r="H468" s="96"/>
      <c r="I468" s="96">
        <f t="shared" si="30"/>
        <v>480</v>
      </c>
      <c r="J468" s="96"/>
      <c r="K468" s="96" t="str">
        <f t="shared" si="31"/>
        <v> </v>
      </c>
      <c r="L468" s="96" t="str">
        <f t="shared" si="32"/>
        <v> </v>
      </c>
      <c r="M468" s="95"/>
      <c r="N468" s="96">
        <f t="shared" si="33"/>
        <v>480</v>
      </c>
      <c r="O468" s="254" t="s">
        <v>31</v>
      </c>
      <c r="P468" s="254">
        <v>2017</v>
      </c>
    </row>
    <row r="469" spans="1:16" ht="16.5" customHeight="1">
      <c r="A469" s="95">
        <v>22</v>
      </c>
      <c r="B469" s="50" t="str">
        <f t="shared" si="28"/>
        <v>شنش</v>
      </c>
      <c r="C469" s="50" t="str">
        <f t="shared" si="28"/>
        <v>بلال</v>
      </c>
      <c r="D469" s="88" t="str">
        <f t="shared" si="28"/>
        <v> </v>
      </c>
      <c r="E469" s="96">
        <v>16</v>
      </c>
      <c r="F469" s="362"/>
      <c r="G469" s="96">
        <f t="shared" si="29"/>
        <v>16</v>
      </c>
      <c r="H469" s="96"/>
      <c r="I469" s="96">
        <f t="shared" si="30"/>
        <v>480</v>
      </c>
      <c r="J469" s="96"/>
      <c r="K469" s="96" t="str">
        <f t="shared" si="31"/>
        <v> </v>
      </c>
      <c r="L469" s="96" t="str">
        <f t="shared" si="32"/>
        <v> </v>
      </c>
      <c r="M469" s="95"/>
      <c r="N469" s="96">
        <f t="shared" si="33"/>
        <v>480</v>
      </c>
      <c r="O469" s="254" t="s">
        <v>31</v>
      </c>
      <c r="P469" s="254">
        <v>2017</v>
      </c>
    </row>
    <row r="470" spans="1:16" ht="16.5" customHeight="1">
      <c r="A470" s="95">
        <v>23</v>
      </c>
      <c r="B470" s="50" t="str">
        <f t="shared" si="28"/>
        <v>ذويب </v>
      </c>
      <c r="C470" s="50" t="str">
        <f t="shared" si="28"/>
        <v> دنيازاد</v>
      </c>
      <c r="D470" s="88" t="str">
        <f t="shared" si="28"/>
        <v>مع</v>
      </c>
      <c r="E470" s="96">
        <v>16</v>
      </c>
      <c r="F470" s="362"/>
      <c r="G470" s="96">
        <f t="shared" si="29"/>
        <v>16</v>
      </c>
      <c r="H470" s="96"/>
      <c r="I470" s="96">
        <f t="shared" si="30"/>
        <v>480</v>
      </c>
      <c r="J470" s="96"/>
      <c r="K470" s="96" t="str">
        <f t="shared" si="31"/>
        <v> </v>
      </c>
      <c r="L470" s="96" t="str">
        <f t="shared" si="32"/>
        <v> </v>
      </c>
      <c r="M470" s="95"/>
      <c r="N470" s="96">
        <f t="shared" si="33"/>
        <v>480</v>
      </c>
      <c r="O470" s="254" t="s">
        <v>31</v>
      </c>
      <c r="P470" s="254">
        <v>2017</v>
      </c>
    </row>
    <row r="471" spans="1:14" ht="16.5" customHeight="1">
      <c r="A471" s="102"/>
      <c r="B471" s="150"/>
      <c r="C471" s="150"/>
      <c r="D471" s="151"/>
      <c r="E471" s="103"/>
      <c r="F471" s="103"/>
      <c r="G471" s="103"/>
      <c r="H471" s="103"/>
      <c r="I471" s="103"/>
      <c r="J471" s="103"/>
      <c r="K471" s="103"/>
      <c r="L471" s="103"/>
      <c r="M471" s="102"/>
      <c r="N471" s="103"/>
    </row>
    <row r="472" spans="1:14" ht="16.5" customHeight="1">
      <c r="A472" s="102"/>
      <c r="B472" s="104"/>
      <c r="C472" s="104"/>
      <c r="D472" s="151"/>
      <c r="E472" s="103"/>
      <c r="F472" s="103"/>
      <c r="G472" s="103"/>
      <c r="H472" s="103"/>
      <c r="I472" s="103"/>
      <c r="J472" s="103"/>
      <c r="K472" s="103"/>
      <c r="L472" s="103"/>
      <c r="M472" s="102"/>
      <c r="N472" s="103"/>
    </row>
    <row r="473" spans="1:14" ht="16.5" customHeight="1">
      <c r="A473" s="102"/>
      <c r="B473" s="150" t="str">
        <f>IF(B37&gt;0,B37," ")</f>
        <v>امضاء الاستاذ</v>
      </c>
      <c r="C473" s="92"/>
      <c r="D473" s="92"/>
      <c r="E473" s="103"/>
      <c r="F473" s="103"/>
      <c r="G473" s="103"/>
      <c r="H473" s="103"/>
      <c r="I473" s="103"/>
      <c r="J473" s="103"/>
      <c r="K473" s="103"/>
      <c r="L473" s="103"/>
      <c r="M473" s="102"/>
      <c r="N473" s="103"/>
    </row>
    <row r="474" spans="1:14" ht="16.5" customHeight="1">
      <c r="A474" s="102"/>
      <c r="B474" s="104"/>
      <c r="C474" s="104"/>
      <c r="D474" s="104"/>
      <c r="E474" s="103"/>
      <c r="F474" s="103"/>
      <c r="G474" s="103"/>
      <c r="H474" s="103"/>
      <c r="I474" s="103"/>
      <c r="J474" s="103"/>
      <c r="K474" s="103"/>
      <c r="L474" s="103"/>
      <c r="M474" s="102"/>
      <c r="N474" s="103"/>
    </row>
    <row r="475" spans="1:14" ht="16.5" customHeight="1">
      <c r="A475" s="102"/>
      <c r="B475" s="105"/>
      <c r="C475" s="105"/>
      <c r="D475" s="105"/>
      <c r="E475" s="103"/>
      <c r="F475" s="103"/>
      <c r="G475" s="103"/>
      <c r="H475" s="103"/>
      <c r="I475" s="103"/>
      <c r="J475" s="103"/>
      <c r="K475" s="103"/>
      <c r="L475" s="103"/>
      <c r="M475" s="102"/>
      <c r="N475" s="103"/>
    </row>
    <row r="476" spans="1:14" ht="16.5" customHeight="1">
      <c r="A476" s="102"/>
      <c r="B476" s="106"/>
      <c r="C476" s="107"/>
      <c r="D476" s="107"/>
      <c r="E476" s="103"/>
      <c r="F476" s="103"/>
      <c r="G476" s="103"/>
      <c r="H476" s="103"/>
      <c r="I476" s="103"/>
      <c r="J476" s="103"/>
      <c r="K476" s="103"/>
      <c r="L476" s="103"/>
      <c r="M476" s="102"/>
      <c r="N476" s="103"/>
    </row>
    <row r="477" spans="1:14" ht="16.5" customHeight="1">
      <c r="A477" s="102"/>
      <c r="B477" s="106"/>
      <c r="C477" s="107"/>
      <c r="D477" s="107"/>
      <c r="E477" s="103"/>
      <c r="F477" s="103"/>
      <c r="G477" s="103"/>
      <c r="H477" s="103"/>
      <c r="I477" s="103"/>
      <c r="J477" s="103"/>
      <c r="K477" s="103"/>
      <c r="L477" s="103"/>
      <c r="M477" s="102"/>
      <c r="N477" s="103"/>
    </row>
    <row r="478" spans="1:14" ht="16.5" customHeight="1">
      <c r="A478" s="102"/>
      <c r="B478" s="106"/>
      <c r="C478" s="107"/>
      <c r="D478" s="107"/>
      <c r="E478" s="103"/>
      <c r="F478" s="103"/>
      <c r="G478" s="103"/>
      <c r="H478" s="103"/>
      <c r="I478" s="103"/>
      <c r="J478" s="103"/>
      <c r="K478" s="103"/>
      <c r="L478" s="103"/>
      <c r="M478" s="102"/>
      <c r="N478" s="103"/>
    </row>
    <row r="479" spans="1:14" ht="16.5" customHeight="1">
      <c r="A479" s="102"/>
      <c r="B479" s="106"/>
      <c r="C479" s="107"/>
      <c r="D479" s="107"/>
      <c r="E479" s="103"/>
      <c r="F479" s="103"/>
      <c r="G479" s="103"/>
      <c r="H479" s="103"/>
      <c r="I479" s="103"/>
      <c r="J479" s="103"/>
      <c r="K479" s="103"/>
      <c r="L479" s="103"/>
      <c r="M479" s="102"/>
      <c r="N479" s="103"/>
    </row>
    <row r="480" spans="1:14" ht="16.5" customHeight="1">
      <c r="A480" s="102"/>
      <c r="B480" s="106"/>
      <c r="C480" s="107"/>
      <c r="D480" s="107"/>
      <c r="E480" s="103"/>
      <c r="F480" s="103"/>
      <c r="G480" s="103"/>
      <c r="H480" s="103"/>
      <c r="I480" s="103"/>
      <c r="J480" s="103"/>
      <c r="K480" s="103"/>
      <c r="L480" s="103"/>
      <c r="M480" s="102"/>
      <c r="N480" s="103"/>
    </row>
    <row r="481" ht="15.75">
      <c r="B481" s="98"/>
    </row>
    <row r="482" ht="15.75">
      <c r="B482" s="98"/>
    </row>
    <row r="483" ht="15.75">
      <c r="B483" s="98"/>
    </row>
  </sheetData>
  <sheetProtection/>
  <printOptions/>
  <pageMargins left="0.3937007874015748" right="0.3937007874015748" top="0.1968503937007874" bottom="0.1968503937007874" header="0.31496062992125984" footer="0.31496062992125984"/>
  <pageSetup horizontalDpi="600" verticalDpi="600" orientation="portrait" paperSize="9" scale="97" r:id="rId1"/>
  <rowBreaks count="4" manualBreakCount="4">
    <brk id="106" max="16" man="1"/>
    <brk id="212" max="255" man="1"/>
    <brk id="266" max="255" man="1"/>
    <brk id="319" max="16" man="1"/>
  </rowBreaks>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tabColor indexed="18"/>
  </sheetPr>
  <dimension ref="A1:AT44"/>
  <sheetViews>
    <sheetView rightToLeft="1" view="pageBreakPreview" zoomScaleNormal="122" zoomScaleSheetLayoutView="100" workbookViewId="0" topLeftCell="A4">
      <selection activeCell="A17" sqref="A17:IV17"/>
    </sheetView>
  </sheetViews>
  <sheetFormatPr defaultColWidth="11.421875" defaultRowHeight="12.75"/>
  <cols>
    <col min="1" max="1" width="3.28125" style="94" customWidth="1"/>
    <col min="2" max="2" width="7.7109375" style="94" customWidth="1"/>
    <col min="3" max="3" width="10.00390625" style="94" customWidth="1"/>
    <col min="4" max="4" width="3.7109375" style="94" customWidth="1"/>
    <col min="5" max="5" width="6.57421875" style="94" customWidth="1"/>
    <col min="6" max="6" width="3.00390625" style="94" customWidth="1"/>
    <col min="7" max="7" width="6.8515625" style="94" customWidth="1"/>
    <col min="8" max="8" width="3.00390625" style="94" customWidth="1"/>
    <col min="9" max="9" width="6.140625" style="94" customWidth="1"/>
    <col min="10" max="10" width="3.140625" style="94" customWidth="1"/>
    <col min="11" max="11" width="6.57421875" style="94" customWidth="1"/>
    <col min="12" max="12" width="2.8515625" style="94" customWidth="1"/>
    <col min="13" max="13" width="7.00390625" style="94" customWidth="1"/>
    <col min="14" max="14" width="2.8515625" style="94" customWidth="1"/>
    <col min="15" max="15" width="6.7109375" style="94" customWidth="1"/>
    <col min="16" max="16" width="3.00390625" style="94" customWidth="1"/>
    <col min="17" max="17" width="7.00390625" style="94" customWidth="1"/>
    <col min="18" max="18" width="2.8515625" style="94" customWidth="1"/>
    <col min="19" max="19" width="6.140625" style="94" customWidth="1"/>
    <col min="20" max="20" width="2.8515625" style="94" customWidth="1"/>
    <col min="21" max="21" width="6.7109375" style="94" customWidth="1"/>
    <col min="22" max="22" width="2.7109375" style="94" customWidth="1"/>
    <col min="23" max="23" width="6.28125" style="94" customWidth="1"/>
    <col min="24" max="24" width="3.00390625" style="94" customWidth="1"/>
    <col min="25" max="25" width="6.140625" style="94" customWidth="1"/>
    <col min="26" max="26" width="2.57421875" style="94" customWidth="1"/>
    <col min="27" max="27" width="6.8515625" style="94" customWidth="1"/>
    <col min="28" max="28" width="3.421875" style="94" customWidth="1"/>
    <col min="29" max="29" width="2.7109375" style="94" customWidth="1"/>
    <col min="30" max="30" width="5.00390625" style="94" customWidth="1"/>
    <col min="31" max="31" width="7.140625" style="94" customWidth="1"/>
    <col min="32" max="32" width="7.7109375" style="94" customWidth="1"/>
    <col min="33" max="33" width="11.421875" style="94" customWidth="1"/>
    <col min="34" max="34" width="9.7109375" style="94" customWidth="1"/>
    <col min="35" max="35" width="14.00390625" style="94" customWidth="1"/>
    <col min="36" max="36" width="18.28125" style="94" customWidth="1"/>
    <col min="37" max="37" width="12.28125" style="94" customWidth="1"/>
    <col min="38" max="16384" width="11.421875" style="94" customWidth="1"/>
  </cols>
  <sheetData>
    <row r="1" spans="1:19" ht="18">
      <c r="A1" s="108"/>
      <c r="B1" s="108" t="s">
        <v>20</v>
      </c>
      <c r="R1" s="75"/>
      <c r="S1" s="108" t="s">
        <v>91</v>
      </c>
    </row>
    <row r="2" spans="1:19" ht="18">
      <c r="A2" s="108"/>
      <c r="B2" s="108" t="s">
        <v>21</v>
      </c>
      <c r="R2" s="109"/>
      <c r="S2" s="108" t="s">
        <v>29</v>
      </c>
    </row>
    <row r="3" spans="1:19" ht="18">
      <c r="A3" s="108"/>
      <c r="B3" s="108" t="s">
        <v>3</v>
      </c>
      <c r="R3" s="109"/>
      <c r="S3" s="108" t="s">
        <v>22</v>
      </c>
    </row>
    <row r="4" spans="2:28" ht="15" customHeight="1">
      <c r="B4" s="49"/>
      <c r="C4" s="49" t="s">
        <v>114</v>
      </c>
      <c r="I4" s="108"/>
      <c r="J4" s="110" t="s">
        <v>41</v>
      </c>
      <c r="S4" s="108"/>
      <c r="T4" s="108" t="s">
        <v>28</v>
      </c>
      <c r="U4" s="108"/>
      <c r="V4" s="108"/>
      <c r="W4" s="108"/>
      <c r="X4" s="108"/>
      <c r="Y4" s="108"/>
      <c r="AA4" s="166"/>
      <c r="AB4" s="130" t="s">
        <v>492</v>
      </c>
    </row>
    <row r="5" spans="1:30" ht="12.75" customHeight="1">
      <c r="A5" s="605" t="s">
        <v>8</v>
      </c>
      <c r="B5" s="602" t="s">
        <v>9</v>
      </c>
      <c r="C5" s="602" t="s">
        <v>10</v>
      </c>
      <c r="D5" s="605" t="s">
        <v>93</v>
      </c>
      <c r="E5" s="260" t="s">
        <v>35</v>
      </c>
      <c r="F5" s="114"/>
      <c r="G5" s="114"/>
      <c r="H5" s="114"/>
      <c r="I5" s="114"/>
      <c r="J5" s="611" t="s">
        <v>33</v>
      </c>
      <c r="K5" s="262" t="s">
        <v>36</v>
      </c>
      <c r="L5" s="114"/>
      <c r="M5" s="114"/>
      <c r="N5" s="611" t="s">
        <v>33</v>
      </c>
      <c r="O5" s="259" t="s">
        <v>105</v>
      </c>
      <c r="P5" s="114"/>
      <c r="Q5" s="114"/>
      <c r="R5" s="114"/>
      <c r="S5" s="114"/>
      <c r="T5" s="611" t="s">
        <v>33</v>
      </c>
      <c r="U5" s="261" t="s">
        <v>157</v>
      </c>
      <c r="V5" s="116"/>
      <c r="W5" s="116"/>
      <c r="X5" s="116"/>
      <c r="Y5" s="116"/>
      <c r="Z5" s="611" t="s">
        <v>33</v>
      </c>
      <c r="AA5" s="111"/>
      <c r="AB5" s="608" t="s">
        <v>33</v>
      </c>
      <c r="AC5" s="596" t="s">
        <v>25</v>
      </c>
      <c r="AD5" s="597"/>
    </row>
    <row r="6" spans="1:46" ht="17.25" customHeight="1">
      <c r="A6" s="606"/>
      <c r="B6" s="603"/>
      <c r="C6" s="603"/>
      <c r="D6" s="606"/>
      <c r="E6" s="207" t="s">
        <v>100</v>
      </c>
      <c r="F6" s="186"/>
      <c r="G6" s="208" t="s">
        <v>101</v>
      </c>
      <c r="H6" s="186"/>
      <c r="I6" s="117"/>
      <c r="J6" s="612"/>
      <c r="K6" s="186" t="s">
        <v>104</v>
      </c>
      <c r="L6" s="117"/>
      <c r="M6" s="117"/>
      <c r="N6" s="612"/>
      <c r="O6" s="256" t="s">
        <v>106</v>
      </c>
      <c r="P6" s="256"/>
      <c r="Q6" s="207" t="s">
        <v>108</v>
      </c>
      <c r="R6" s="120"/>
      <c r="S6" s="117"/>
      <c r="T6" s="612"/>
      <c r="U6" s="207" t="s">
        <v>110</v>
      </c>
      <c r="V6" s="256"/>
      <c r="W6" s="207" t="s">
        <v>112</v>
      </c>
      <c r="X6" s="120"/>
      <c r="Y6" s="117"/>
      <c r="Z6" s="612"/>
      <c r="AA6" s="206" t="s">
        <v>23</v>
      </c>
      <c r="AB6" s="609"/>
      <c r="AC6" s="598"/>
      <c r="AD6" s="599"/>
      <c r="AE6" s="102"/>
      <c r="AF6" s="187"/>
      <c r="AG6" s="102"/>
      <c r="AH6" s="102"/>
      <c r="AI6" s="102"/>
      <c r="AJ6" s="102"/>
      <c r="AK6" s="102"/>
      <c r="AL6" s="102"/>
      <c r="AM6" s="102"/>
      <c r="AN6" s="102"/>
      <c r="AO6" s="102"/>
      <c r="AP6" s="102"/>
      <c r="AQ6" s="102"/>
      <c r="AR6" s="102"/>
      <c r="AS6" s="102"/>
      <c r="AT6" s="102"/>
    </row>
    <row r="7" spans="1:46" ht="12.75" customHeight="1">
      <c r="A7" s="606"/>
      <c r="B7" s="603"/>
      <c r="C7" s="603"/>
      <c r="D7" s="606"/>
      <c r="E7" s="209" t="s">
        <v>40</v>
      </c>
      <c r="F7" s="210"/>
      <c r="G7" s="211" t="s">
        <v>102</v>
      </c>
      <c r="H7" s="210"/>
      <c r="I7" s="132" t="s">
        <v>24</v>
      </c>
      <c r="J7" s="612"/>
      <c r="K7" s="212" t="s">
        <v>103</v>
      </c>
      <c r="L7" s="124"/>
      <c r="M7" s="257" t="s">
        <v>24</v>
      </c>
      <c r="N7" s="612"/>
      <c r="O7" s="209" t="s">
        <v>107</v>
      </c>
      <c r="P7" s="210"/>
      <c r="Q7" s="209" t="s">
        <v>109</v>
      </c>
      <c r="R7" s="126"/>
      <c r="S7" s="258" t="s">
        <v>24</v>
      </c>
      <c r="T7" s="612"/>
      <c r="U7" s="209" t="s">
        <v>111</v>
      </c>
      <c r="V7" s="212"/>
      <c r="W7" s="209" t="s">
        <v>40</v>
      </c>
      <c r="X7" s="126"/>
      <c r="Y7" s="258" t="s">
        <v>24</v>
      </c>
      <c r="Z7" s="612"/>
      <c r="AA7" s="206" t="s">
        <v>26</v>
      </c>
      <c r="AB7" s="609"/>
      <c r="AC7" s="598"/>
      <c r="AD7" s="599"/>
      <c r="AE7" s="188"/>
      <c r="AF7" s="189"/>
      <c r="AG7" s="189"/>
      <c r="AH7" s="102"/>
      <c r="AI7" s="102"/>
      <c r="AJ7" s="102"/>
      <c r="AK7" s="102"/>
      <c r="AL7" s="102"/>
      <c r="AM7" s="102"/>
      <c r="AN7" s="102"/>
      <c r="AO7" s="102"/>
      <c r="AP7" s="102"/>
      <c r="AQ7" s="102"/>
      <c r="AR7" s="102"/>
      <c r="AS7" s="102"/>
      <c r="AT7" s="102"/>
    </row>
    <row r="8" spans="1:46" ht="15.75">
      <c r="A8" s="607"/>
      <c r="B8" s="604"/>
      <c r="C8" s="604"/>
      <c r="D8" s="607"/>
      <c r="E8" s="263" t="s">
        <v>24</v>
      </c>
      <c r="F8" s="263" t="s">
        <v>27</v>
      </c>
      <c r="G8" s="263" t="s">
        <v>24</v>
      </c>
      <c r="H8" s="263" t="s">
        <v>27</v>
      </c>
      <c r="I8" s="138"/>
      <c r="J8" s="613"/>
      <c r="K8" s="137" t="s">
        <v>24</v>
      </c>
      <c r="L8" s="137" t="s">
        <v>27</v>
      </c>
      <c r="M8" s="138"/>
      <c r="N8" s="613"/>
      <c r="O8" s="139" t="s">
        <v>24</v>
      </c>
      <c r="P8" s="137" t="s">
        <v>27</v>
      </c>
      <c r="Q8" s="137" t="s">
        <v>24</v>
      </c>
      <c r="R8" s="137" t="s">
        <v>27</v>
      </c>
      <c r="S8" s="138"/>
      <c r="T8" s="613"/>
      <c r="U8" s="137" t="s">
        <v>24</v>
      </c>
      <c r="V8" s="137" t="s">
        <v>27</v>
      </c>
      <c r="W8" s="137" t="s">
        <v>24</v>
      </c>
      <c r="X8" s="137" t="s">
        <v>27</v>
      </c>
      <c r="Y8" s="138"/>
      <c r="Z8" s="613"/>
      <c r="AA8" s="127"/>
      <c r="AB8" s="610"/>
      <c r="AC8" s="600"/>
      <c r="AD8" s="601"/>
      <c r="AE8" s="235"/>
      <c r="AF8" s="235"/>
      <c r="AG8" s="235"/>
      <c r="AH8" s="235"/>
      <c r="AI8" s="235"/>
      <c r="AJ8" s="235"/>
      <c r="AK8" s="235"/>
      <c r="AL8" s="235"/>
      <c r="AM8" s="235"/>
      <c r="AN8" s="74"/>
      <c r="AO8" s="145"/>
      <c r="AP8" s="145"/>
      <c r="AQ8" s="145"/>
      <c r="AR8" s="102"/>
      <c r="AS8" s="102"/>
      <c r="AT8" s="102"/>
    </row>
    <row r="9" spans="1:46" ht="17.25" customHeight="1">
      <c r="A9" s="225">
        <f>IF('كشف النقاط'!A9&gt;0,'كشف النقاط'!A9," ")</f>
        <v>1</v>
      </c>
      <c r="B9" s="171" t="str">
        <f>IF('كشف النقاط'!B9&gt;0,'كشف النقاط'!B9," ")</f>
        <v>بوخاتم</v>
      </c>
      <c r="C9" s="171" t="str">
        <f>IF('كشف النقاط'!C9&gt;0,'كشف النقاط'!C9," ")</f>
        <v>دنيا</v>
      </c>
      <c r="D9" s="88" t="str">
        <f>IF('كشف النقاط'!D9&gt;0,'كشف النقاط'!D9," ")</f>
        <v> </v>
      </c>
      <c r="E9" s="153">
        <f>'كشف النقاط'!I9</f>
        <v>78</v>
      </c>
      <c r="F9" s="154">
        <f>IF(E9&lt;60,0,6)</f>
        <v>6</v>
      </c>
      <c r="G9" s="153">
        <f>'كشف النقاط'!I62</f>
        <v>87</v>
      </c>
      <c r="H9" s="154">
        <f>IF(G9&lt;60,0,6)</f>
        <v>6</v>
      </c>
      <c r="I9" s="155">
        <f>(G9+E9)/12</f>
        <v>13.75</v>
      </c>
      <c r="J9" s="156">
        <f>IF(I9&lt;10,H9+F9,12)</f>
        <v>12</v>
      </c>
      <c r="K9" s="153">
        <f>'كشف النقاط'!I116</f>
        <v>27</v>
      </c>
      <c r="L9" s="154">
        <f>IF(K9&lt;30,0,3)</f>
        <v>0</v>
      </c>
      <c r="M9" s="155">
        <f>K9/3</f>
        <v>9</v>
      </c>
      <c r="N9" s="156">
        <f>L9</f>
        <v>0</v>
      </c>
      <c r="O9" s="157">
        <f>'كشف النقاط'!I168</f>
        <v>50</v>
      </c>
      <c r="P9" s="154">
        <f>IF(O9&lt;40,0,4)</f>
        <v>4</v>
      </c>
      <c r="Q9" s="153">
        <f>'كشف النقاط'!I221</f>
        <v>59</v>
      </c>
      <c r="R9" s="154">
        <f>IF(Q9&lt;40,0,4)</f>
        <v>4</v>
      </c>
      <c r="S9" s="153">
        <f>(Q9+O9)/8</f>
        <v>13.625</v>
      </c>
      <c r="T9" s="158">
        <f>IF(S9&lt;10,R9+P9,8)</f>
        <v>8</v>
      </c>
      <c r="U9" s="153">
        <f>'كشف النقاط'!I275</f>
        <v>36.75</v>
      </c>
      <c r="V9" s="159">
        <f>IF(U9&lt;30,0,3)</f>
        <v>3</v>
      </c>
      <c r="W9" s="153">
        <f>'كشف النقاط'!I329</f>
        <v>26</v>
      </c>
      <c r="X9" s="159">
        <f>IF(W9&lt;40,0,4)</f>
        <v>0</v>
      </c>
      <c r="Y9" s="153">
        <f>(W9+U9)/7</f>
        <v>8.964285714285714</v>
      </c>
      <c r="Z9" s="158">
        <f>IF(Y9&lt;10,X9+V9,7)</f>
        <v>3</v>
      </c>
      <c r="AA9" s="153">
        <f>(W9+U9+Q9+O9+K9+G9+E9)/30</f>
        <v>12.125</v>
      </c>
      <c r="AB9" s="480">
        <f>IF(AA9&lt;10,Z9+T9+N9+J9,30)</f>
        <v>30</v>
      </c>
      <c r="AC9" s="481" t="str">
        <f>IF('كشف النقاط'!H9+'كشف النقاط'!H62+'كشف النقاط'!H116+'كشف النقاط'!H168+'كشف النقاط'!H221+'كشف النقاط'!H275+'كشف النقاط'!H329&gt;0,"إنقاد"," ")</f>
        <v> </v>
      </c>
      <c r="AD9" s="482"/>
      <c r="AE9" s="236"/>
      <c r="AF9" s="236"/>
      <c r="AG9" s="129"/>
      <c r="AH9" s="237"/>
      <c r="AI9" s="237"/>
      <c r="AJ9" s="237"/>
      <c r="AK9" s="238"/>
      <c r="AL9" s="239"/>
      <c r="AM9" s="129"/>
      <c r="AN9" s="129"/>
      <c r="AO9" s="129"/>
      <c r="AP9" s="240"/>
      <c r="AQ9" s="129"/>
      <c r="AR9" s="129"/>
      <c r="AS9" s="241"/>
      <c r="AT9" s="102"/>
    </row>
    <row r="10" spans="1:46" ht="17.25" customHeight="1">
      <c r="A10" s="225">
        <f>IF('كشف النقاط'!A10&gt;0,'كشف النقاط'!A10," ")</f>
        <v>2</v>
      </c>
      <c r="B10" s="171" t="str">
        <f>IF('كشف النقاط'!B10&gt;0,'كشف النقاط'!B10," ")</f>
        <v>بوسالم</v>
      </c>
      <c r="C10" s="171" t="str">
        <f>IF('كشف النقاط'!C10&gt;0,'كشف النقاط'!C10," ")</f>
        <v>إكرام</v>
      </c>
      <c r="D10" s="88" t="str">
        <f>IF('كشف النقاط'!D10&gt;0,'كشف النقاط'!D10," ")</f>
        <v> </v>
      </c>
      <c r="E10" s="153">
        <f>'كشف النقاط'!I10</f>
        <v>63.75</v>
      </c>
      <c r="F10" s="154">
        <f aca="true" t="shared" si="0" ref="F10:F31">IF(E10&lt;60,0,6)</f>
        <v>6</v>
      </c>
      <c r="G10" s="153">
        <f>'كشف النقاط'!I63</f>
        <v>94.5</v>
      </c>
      <c r="H10" s="154">
        <f aca="true" t="shared" si="1" ref="H10:H31">IF(G10&lt;60,0,6)</f>
        <v>6</v>
      </c>
      <c r="I10" s="155">
        <f aca="true" t="shared" si="2" ref="I10:I31">(G10+E10)/12</f>
        <v>13.1875</v>
      </c>
      <c r="J10" s="156">
        <f aca="true" t="shared" si="3" ref="J10:J31">IF(I10&lt;10,H10+F10,12)</f>
        <v>12</v>
      </c>
      <c r="K10" s="153">
        <f>'كشف النقاط'!I117</f>
        <v>21</v>
      </c>
      <c r="L10" s="154">
        <f aca="true" t="shared" si="4" ref="L10:L31">IF(K10&lt;30,0,3)</f>
        <v>0</v>
      </c>
      <c r="M10" s="155">
        <f aca="true" t="shared" si="5" ref="M10:M31">K10/3</f>
        <v>7</v>
      </c>
      <c r="N10" s="156">
        <f aca="true" t="shared" si="6" ref="N10:N31">L10</f>
        <v>0</v>
      </c>
      <c r="O10" s="157">
        <f>'كشف النقاط'!I169</f>
        <v>56</v>
      </c>
      <c r="P10" s="154">
        <f aca="true" t="shared" si="7" ref="P10:P31">IF(O10&lt;40,0,4)</f>
        <v>4</v>
      </c>
      <c r="Q10" s="153">
        <f>'كشف النقاط'!I222</f>
        <v>58</v>
      </c>
      <c r="R10" s="154">
        <f aca="true" t="shared" si="8" ref="R10:R31">IF(Q10&lt;40,0,4)</f>
        <v>4</v>
      </c>
      <c r="S10" s="153">
        <f aca="true" t="shared" si="9" ref="S10:S31">(Q10+O10)/8</f>
        <v>14.25</v>
      </c>
      <c r="T10" s="158">
        <f aca="true" t="shared" si="10" ref="T10:T31">IF(S10&lt;10,R10+P10,8)</f>
        <v>8</v>
      </c>
      <c r="U10" s="153">
        <f>'كشف النقاط'!I276</f>
        <v>46.5</v>
      </c>
      <c r="V10" s="159">
        <f aca="true" t="shared" si="11" ref="V10:V31">IF(U10&lt;30,0,3)</f>
        <v>3</v>
      </c>
      <c r="W10" s="153">
        <f>'كشف النقاط'!I330</f>
        <v>44</v>
      </c>
      <c r="X10" s="159">
        <f aca="true" t="shared" si="12" ref="X10:X31">IF(W10&lt;40,0,4)</f>
        <v>4</v>
      </c>
      <c r="Y10" s="153">
        <f aca="true" t="shared" si="13" ref="Y10:Y31">(W10+U10)/7</f>
        <v>12.928571428571429</v>
      </c>
      <c r="Z10" s="158">
        <f aca="true" t="shared" si="14" ref="Z10:Z31">IF(Y10&lt;10,X10+V10,7)</f>
        <v>7</v>
      </c>
      <c r="AA10" s="153">
        <f aca="true" t="shared" si="15" ref="AA10:AA31">(W10+U10+Q10+O10+K10+G10+E10)/30</f>
        <v>12.791666666666666</v>
      </c>
      <c r="AB10" s="480">
        <f aca="true" t="shared" si="16" ref="AB10:AB31">IF(AA10&lt;10,Z10+T10+N10+J10,30)</f>
        <v>30</v>
      </c>
      <c r="AC10" s="484" t="str">
        <f>IF('كشف النقاط'!H10+'كشف النقاط'!H63+'كشف النقاط'!H117+'كشف النقاط'!H169+'كشف النقاط'!H222+'كشف النقاط'!H276+'كشف النقاط'!H330&gt;0,"إنقاد"," ")</f>
        <v> </v>
      </c>
      <c r="AD10" s="485"/>
      <c r="AE10" s="194"/>
      <c r="AF10" s="194"/>
      <c r="AG10" s="129"/>
      <c r="AH10" s="237"/>
      <c r="AI10" s="237"/>
      <c r="AJ10" s="237"/>
      <c r="AK10" s="238"/>
      <c r="AL10" s="102"/>
      <c r="AM10" s="102"/>
      <c r="AN10" s="102"/>
      <c r="AO10" s="102"/>
      <c r="AP10" s="102"/>
      <c r="AQ10" s="102"/>
      <c r="AR10" s="242"/>
      <c r="AS10" s="242"/>
      <c r="AT10" s="102"/>
    </row>
    <row r="11" spans="1:46" ht="17.25" customHeight="1">
      <c r="A11" s="225">
        <f>IF('كشف النقاط'!A11&gt;0,'كشف النقاط'!A11," ")</f>
        <v>3</v>
      </c>
      <c r="B11" s="171" t="str">
        <f>IF('كشف النقاط'!B11&gt;0,'كشف النقاط'!B11," ")</f>
        <v>محرز</v>
      </c>
      <c r="C11" s="171" t="str">
        <f>IF('كشف النقاط'!C11&gt;0,'كشف النقاط'!C11," ")</f>
        <v>نوال</v>
      </c>
      <c r="D11" s="88" t="str">
        <f>IF('كشف النقاط'!D11&gt;0,'كشف النقاط'!D11," ")</f>
        <v> </v>
      </c>
      <c r="E11" s="153">
        <f>'كشف النقاط'!I11</f>
        <v>61.5</v>
      </c>
      <c r="F11" s="154">
        <f t="shared" si="0"/>
        <v>6</v>
      </c>
      <c r="G11" s="153">
        <f>'كشف النقاط'!I64</f>
        <v>92.25</v>
      </c>
      <c r="H11" s="154">
        <f t="shared" si="1"/>
        <v>6</v>
      </c>
      <c r="I11" s="155">
        <f t="shared" si="2"/>
        <v>12.8125</v>
      </c>
      <c r="J11" s="156">
        <f t="shared" si="3"/>
        <v>12</v>
      </c>
      <c r="K11" s="153">
        <f>'كشف النقاط'!I118</f>
        <v>21</v>
      </c>
      <c r="L11" s="154">
        <f t="shared" si="4"/>
        <v>0</v>
      </c>
      <c r="M11" s="155">
        <f t="shared" si="5"/>
        <v>7</v>
      </c>
      <c r="N11" s="156">
        <f t="shared" si="6"/>
        <v>0</v>
      </c>
      <c r="O11" s="157">
        <f>'كشف النقاط'!I170</f>
        <v>50</v>
      </c>
      <c r="P11" s="154">
        <f t="shared" si="7"/>
        <v>4</v>
      </c>
      <c r="Q11" s="153">
        <f>'كشف النقاط'!I223</f>
        <v>44</v>
      </c>
      <c r="R11" s="154">
        <f t="shared" si="8"/>
        <v>4</v>
      </c>
      <c r="S11" s="153">
        <f t="shared" si="9"/>
        <v>11.75</v>
      </c>
      <c r="T11" s="158">
        <f t="shared" si="10"/>
        <v>8</v>
      </c>
      <c r="U11" s="153">
        <f>'كشف النقاط'!I277</f>
        <v>40.125</v>
      </c>
      <c r="V11" s="159">
        <f t="shared" si="11"/>
        <v>3</v>
      </c>
      <c r="W11" s="153">
        <f>'كشف النقاط'!I331</f>
        <v>40.5</v>
      </c>
      <c r="X11" s="159">
        <f t="shared" si="12"/>
        <v>4</v>
      </c>
      <c r="Y11" s="153">
        <f t="shared" si="13"/>
        <v>11.517857142857142</v>
      </c>
      <c r="Z11" s="158">
        <f t="shared" si="14"/>
        <v>7</v>
      </c>
      <c r="AA11" s="153">
        <f t="shared" si="15"/>
        <v>11.645833333333334</v>
      </c>
      <c r="AB11" s="480">
        <f t="shared" si="16"/>
        <v>30</v>
      </c>
      <c r="AC11" s="481" t="str">
        <f>IF('كشف النقاط'!H11+'كشف النقاط'!H64+'كشف النقاط'!H118+'كشف النقاط'!H170+'كشف النقاط'!H223+'كشف النقاط'!H277+'كشف النقاط'!H331&gt;0,"إنقاد"," ")</f>
        <v> </v>
      </c>
      <c r="AD11" s="482"/>
      <c r="AE11" s="194"/>
      <c r="AF11" s="194"/>
      <c r="AG11" s="129"/>
      <c r="AH11" s="237"/>
      <c r="AI11" s="237"/>
      <c r="AJ11" s="237"/>
      <c r="AK11" s="243"/>
      <c r="AL11" s="102"/>
      <c r="AM11" s="102"/>
      <c r="AN11" s="102"/>
      <c r="AO11" s="102"/>
      <c r="AP11" s="102"/>
      <c r="AQ11" s="102"/>
      <c r="AR11" s="102"/>
      <c r="AS11" s="102"/>
      <c r="AT11" s="102"/>
    </row>
    <row r="12" spans="1:46" ht="17.25" customHeight="1">
      <c r="A12" s="225">
        <f>IF('كشف النقاط'!A12&gt;0,'كشف النقاط'!A12," ")</f>
        <v>4</v>
      </c>
      <c r="B12" s="171" t="str">
        <f>IF('كشف النقاط'!B12&gt;0,'كشف النقاط'!B12," ")</f>
        <v>بوشعالة</v>
      </c>
      <c r="C12" s="171" t="str">
        <f>IF('كشف النقاط'!C12&gt;0,'كشف النقاط'!C12," ")</f>
        <v>أمال</v>
      </c>
      <c r="D12" s="88" t="str">
        <f>IF('كشف النقاط'!D12&gt;0,'كشف النقاط'!D12," ")</f>
        <v> </v>
      </c>
      <c r="E12" s="153">
        <f>'كشف النقاط'!I12</f>
        <v>58.5</v>
      </c>
      <c r="F12" s="154">
        <f t="shared" si="0"/>
        <v>0</v>
      </c>
      <c r="G12" s="153">
        <f>'كشف النقاط'!I65</f>
        <v>89.25</v>
      </c>
      <c r="H12" s="154">
        <f t="shared" si="1"/>
        <v>6</v>
      </c>
      <c r="I12" s="155">
        <f t="shared" si="2"/>
        <v>12.3125</v>
      </c>
      <c r="J12" s="156">
        <f t="shared" si="3"/>
        <v>12</v>
      </c>
      <c r="K12" s="153">
        <f>'كشف النقاط'!I119</f>
        <v>25.5</v>
      </c>
      <c r="L12" s="154">
        <f t="shared" si="4"/>
        <v>0</v>
      </c>
      <c r="M12" s="155">
        <f t="shared" si="5"/>
        <v>8.5</v>
      </c>
      <c r="N12" s="156">
        <f t="shared" si="6"/>
        <v>0</v>
      </c>
      <c r="O12" s="157">
        <f>'كشف النقاط'!I171</f>
        <v>52</v>
      </c>
      <c r="P12" s="154">
        <f t="shared" si="7"/>
        <v>4</v>
      </c>
      <c r="Q12" s="153">
        <f>'كشف النقاط'!I224</f>
        <v>48</v>
      </c>
      <c r="R12" s="154">
        <f t="shared" si="8"/>
        <v>4</v>
      </c>
      <c r="S12" s="153">
        <f t="shared" si="9"/>
        <v>12.5</v>
      </c>
      <c r="T12" s="158">
        <f t="shared" si="10"/>
        <v>8</v>
      </c>
      <c r="U12" s="153">
        <f>'كشف النقاط'!I278</f>
        <v>39</v>
      </c>
      <c r="V12" s="159">
        <f t="shared" si="11"/>
        <v>3</v>
      </c>
      <c r="W12" s="153">
        <f>'كشف النقاط'!I332</f>
        <v>28</v>
      </c>
      <c r="X12" s="159">
        <f t="shared" si="12"/>
        <v>0</v>
      </c>
      <c r="Y12" s="153">
        <f t="shared" si="13"/>
        <v>9.571428571428571</v>
      </c>
      <c r="Z12" s="158">
        <f t="shared" si="14"/>
        <v>3</v>
      </c>
      <c r="AA12" s="153">
        <f t="shared" si="15"/>
        <v>11.341666666666667</v>
      </c>
      <c r="AB12" s="480">
        <f t="shared" si="16"/>
        <v>30</v>
      </c>
      <c r="AC12" s="484" t="str">
        <f>IF('كشف النقاط'!H12+'كشف النقاط'!H65+'كشف النقاط'!H119+'كشف النقاط'!H171+'كشف النقاط'!H224+'كشف النقاط'!H278+'كشف النقاط'!H332&gt;0,"إنقاد"," ")</f>
        <v> </v>
      </c>
      <c r="AD12" s="485"/>
      <c r="AE12" s="194"/>
      <c r="AF12" s="194"/>
      <c r="AG12" s="129"/>
      <c r="AH12" s="237"/>
      <c r="AI12" s="237"/>
      <c r="AJ12" s="237"/>
      <c r="AK12" s="238"/>
      <c r="AL12" s="102"/>
      <c r="AM12" s="102"/>
      <c r="AN12" s="102"/>
      <c r="AO12" s="102"/>
      <c r="AP12" s="102"/>
      <c r="AQ12" s="102"/>
      <c r="AR12" s="242"/>
      <c r="AS12" s="242"/>
      <c r="AT12" s="102"/>
    </row>
    <row r="13" spans="1:46" ht="17.25" customHeight="1">
      <c r="A13" s="225">
        <f>IF('كشف النقاط'!A13&gt;0,'كشف النقاط'!A13," ")</f>
        <v>5</v>
      </c>
      <c r="B13" s="171" t="str">
        <f>IF('كشف النقاط'!B13&gt;0,'كشف النقاط'!B13," ")</f>
        <v>ورغي</v>
      </c>
      <c r="C13" s="171" t="str">
        <f>IF('كشف النقاط'!C13&gt;0,'كشف النقاط'!C13," ")</f>
        <v>فيروز</v>
      </c>
      <c r="D13" s="88" t="str">
        <f>IF('كشف النقاط'!D13&gt;0,'كشف النقاط'!D13," ")</f>
        <v> </v>
      </c>
      <c r="E13" s="153">
        <f>'كشف النقاط'!I13</f>
        <v>66.75</v>
      </c>
      <c r="F13" s="154">
        <f t="shared" si="0"/>
        <v>6</v>
      </c>
      <c r="G13" s="153">
        <f>'كشف النقاط'!I66</f>
        <v>93</v>
      </c>
      <c r="H13" s="154">
        <f t="shared" si="1"/>
        <v>6</v>
      </c>
      <c r="I13" s="155">
        <f t="shared" si="2"/>
        <v>13.3125</v>
      </c>
      <c r="J13" s="156">
        <f t="shared" si="3"/>
        <v>12</v>
      </c>
      <c r="K13" s="153">
        <f>'كشف النقاط'!I120</f>
        <v>26.25</v>
      </c>
      <c r="L13" s="154">
        <f t="shared" si="4"/>
        <v>0</v>
      </c>
      <c r="M13" s="155">
        <f t="shared" si="5"/>
        <v>8.75</v>
      </c>
      <c r="N13" s="156">
        <f t="shared" si="6"/>
        <v>0</v>
      </c>
      <c r="O13" s="157">
        <f>'كشف النقاط'!I172</f>
        <v>45</v>
      </c>
      <c r="P13" s="154">
        <f t="shared" si="7"/>
        <v>4</v>
      </c>
      <c r="Q13" s="153">
        <f>'كشف النقاط'!I225</f>
        <v>69</v>
      </c>
      <c r="R13" s="154">
        <f t="shared" si="8"/>
        <v>4</v>
      </c>
      <c r="S13" s="153">
        <f t="shared" si="9"/>
        <v>14.25</v>
      </c>
      <c r="T13" s="158">
        <f t="shared" si="10"/>
        <v>8</v>
      </c>
      <c r="U13" s="153">
        <f>'كشف النقاط'!I279</f>
        <v>34.5</v>
      </c>
      <c r="V13" s="159">
        <f t="shared" si="11"/>
        <v>3</v>
      </c>
      <c r="W13" s="153">
        <f>'كشف النقاط'!I333</f>
        <v>38</v>
      </c>
      <c r="X13" s="159">
        <f t="shared" si="12"/>
        <v>0</v>
      </c>
      <c r="Y13" s="153">
        <f t="shared" si="13"/>
        <v>10.357142857142858</v>
      </c>
      <c r="Z13" s="158">
        <f t="shared" si="14"/>
        <v>7</v>
      </c>
      <c r="AA13" s="153">
        <f t="shared" si="15"/>
        <v>12.416666666666666</v>
      </c>
      <c r="AB13" s="480">
        <f t="shared" si="16"/>
        <v>30</v>
      </c>
      <c r="AC13" s="481" t="str">
        <f>IF('كشف النقاط'!H13+'كشف النقاط'!H66+'كشف النقاط'!H120+'كشف النقاط'!H172+'كشف النقاط'!H225+'كشف النقاط'!H279+'كشف النقاط'!H333&gt;0,"إنقاد"," ")</f>
        <v> </v>
      </c>
      <c r="AD13" s="482"/>
      <c r="AE13" s="194"/>
      <c r="AF13" s="194"/>
      <c r="AG13" s="129"/>
      <c r="AH13" s="237"/>
      <c r="AI13" s="237"/>
      <c r="AJ13" s="237"/>
      <c r="AK13" s="243"/>
      <c r="AL13" s="102"/>
      <c r="AM13" s="102"/>
      <c r="AN13" s="102"/>
      <c r="AO13" s="102"/>
      <c r="AP13" s="102"/>
      <c r="AQ13" s="102"/>
      <c r="AR13" s="102"/>
      <c r="AS13" s="102"/>
      <c r="AT13" s="102"/>
    </row>
    <row r="14" spans="1:46" ht="17.25" customHeight="1">
      <c r="A14" s="225">
        <f>IF('كشف النقاط'!A14&gt;0,'كشف النقاط'!A14," ")</f>
        <v>6</v>
      </c>
      <c r="B14" s="171" t="str">
        <f>IF('كشف النقاط'!B14&gt;0,'كشف النقاط'!B14," ")</f>
        <v>حمزة</v>
      </c>
      <c r="C14" s="171" t="str">
        <f>IF('كشف النقاط'!C14&gt;0,'كشف النقاط'!C14," ")</f>
        <v>فارس  الإسلام</v>
      </c>
      <c r="D14" s="88" t="str">
        <f>IF('كشف النقاط'!D14&gt;0,'كشف النقاط'!D14," ")</f>
        <v> </v>
      </c>
      <c r="E14" s="153">
        <f>'كشف النقاط'!I14</f>
        <v>82.5</v>
      </c>
      <c r="F14" s="154">
        <f t="shared" si="0"/>
        <v>6</v>
      </c>
      <c r="G14" s="153">
        <f>'كشف النقاط'!I67</f>
        <v>91.5</v>
      </c>
      <c r="H14" s="154">
        <f t="shared" si="1"/>
        <v>6</v>
      </c>
      <c r="I14" s="155">
        <f t="shared" si="2"/>
        <v>14.5</v>
      </c>
      <c r="J14" s="156">
        <f t="shared" si="3"/>
        <v>12</v>
      </c>
      <c r="K14" s="153">
        <f>'كشف النقاط'!I121</f>
        <v>26.25</v>
      </c>
      <c r="L14" s="154">
        <f t="shared" si="4"/>
        <v>0</v>
      </c>
      <c r="M14" s="155">
        <f t="shared" si="5"/>
        <v>8.75</v>
      </c>
      <c r="N14" s="156">
        <f t="shared" si="6"/>
        <v>0</v>
      </c>
      <c r="O14" s="157">
        <f>'كشف النقاط'!I173</f>
        <v>46</v>
      </c>
      <c r="P14" s="154">
        <f t="shared" si="7"/>
        <v>4</v>
      </c>
      <c r="Q14" s="153">
        <f>'كشف النقاط'!I226</f>
        <v>64</v>
      </c>
      <c r="R14" s="154">
        <f t="shared" si="8"/>
        <v>4</v>
      </c>
      <c r="S14" s="153">
        <f t="shared" si="9"/>
        <v>13.75</v>
      </c>
      <c r="T14" s="158">
        <f t="shared" si="10"/>
        <v>8</v>
      </c>
      <c r="U14" s="153">
        <f>'كشف النقاط'!I280</f>
        <v>48</v>
      </c>
      <c r="V14" s="159">
        <f t="shared" si="11"/>
        <v>3</v>
      </c>
      <c r="W14" s="153">
        <f>'كشف النقاط'!I334</f>
        <v>44</v>
      </c>
      <c r="X14" s="159">
        <f t="shared" si="12"/>
        <v>4</v>
      </c>
      <c r="Y14" s="153">
        <f t="shared" si="13"/>
        <v>13.142857142857142</v>
      </c>
      <c r="Z14" s="158">
        <f t="shared" si="14"/>
        <v>7</v>
      </c>
      <c r="AA14" s="153">
        <f t="shared" si="15"/>
        <v>13.408333333333333</v>
      </c>
      <c r="AB14" s="480">
        <f t="shared" si="16"/>
        <v>30</v>
      </c>
      <c r="AC14" s="484" t="str">
        <f>IF('كشف النقاط'!H14+'كشف النقاط'!H67+'كشف النقاط'!H121+'كشف النقاط'!H173+'كشف النقاط'!H226+'كشف النقاط'!H280+'كشف النقاط'!H334&gt;0,"إنقاد"," ")</f>
        <v> </v>
      </c>
      <c r="AD14" s="485"/>
      <c r="AE14" s="244"/>
      <c r="AF14" s="244"/>
      <c r="AG14" s="245"/>
      <c r="AH14" s="246"/>
      <c r="AI14" s="246"/>
      <c r="AJ14" s="246"/>
      <c r="AK14" s="247"/>
      <c r="AL14" s="245"/>
      <c r="AM14" s="245"/>
      <c r="AN14" s="245"/>
      <c r="AO14" s="245"/>
      <c r="AP14" s="245"/>
      <c r="AQ14" s="102"/>
      <c r="AR14" s="242"/>
      <c r="AS14" s="242"/>
      <c r="AT14" s="102"/>
    </row>
    <row r="15" spans="1:46" ht="17.25" customHeight="1">
      <c r="A15" s="225">
        <f>IF('كشف النقاط'!A15&gt;0,'كشف النقاط'!A15," ")</f>
        <v>7</v>
      </c>
      <c r="B15" s="171" t="str">
        <f>IF('كشف النقاط'!B15&gt;0,'كشف النقاط'!B15," ")</f>
        <v>عينوز</v>
      </c>
      <c r="C15" s="171" t="str">
        <f>IF('كشف النقاط'!C15&gt;0,'كشف النقاط'!C15," ")</f>
        <v>إلهام</v>
      </c>
      <c r="D15" s="88" t="str">
        <f>IF('كشف النقاط'!D15&gt;0,'كشف النقاط'!D15," ")</f>
        <v> </v>
      </c>
      <c r="E15" s="153">
        <f>'كشف النقاط'!I15</f>
        <v>0</v>
      </c>
      <c r="F15" s="154">
        <f t="shared" si="0"/>
        <v>0</v>
      </c>
      <c r="G15" s="153">
        <f>'كشف النقاط'!I68</f>
        <v>0</v>
      </c>
      <c r="H15" s="154">
        <f t="shared" si="1"/>
        <v>0</v>
      </c>
      <c r="I15" s="155">
        <f t="shared" si="2"/>
        <v>0</v>
      </c>
      <c r="J15" s="156">
        <f t="shared" si="3"/>
        <v>0</v>
      </c>
      <c r="K15" s="153">
        <f>'كشف النقاط'!I122</f>
        <v>0</v>
      </c>
      <c r="L15" s="154">
        <f t="shared" si="4"/>
        <v>0</v>
      </c>
      <c r="M15" s="155">
        <f t="shared" si="5"/>
        <v>0</v>
      </c>
      <c r="N15" s="156">
        <f t="shared" si="6"/>
        <v>0</v>
      </c>
      <c r="O15" s="157">
        <f>'كشف النقاط'!I174</f>
        <v>0</v>
      </c>
      <c r="P15" s="154">
        <f t="shared" si="7"/>
        <v>0</v>
      </c>
      <c r="Q15" s="153">
        <f>'كشف النقاط'!I227</f>
        <v>0</v>
      </c>
      <c r="R15" s="154">
        <f t="shared" si="8"/>
        <v>0</v>
      </c>
      <c r="S15" s="153">
        <f t="shared" si="9"/>
        <v>0</v>
      </c>
      <c r="T15" s="158">
        <f t="shared" si="10"/>
        <v>0</v>
      </c>
      <c r="U15" s="153">
        <f>'كشف النقاط'!I281</f>
        <v>0</v>
      </c>
      <c r="V15" s="159">
        <f t="shared" si="11"/>
        <v>0</v>
      </c>
      <c r="W15" s="153">
        <f>'كشف النقاط'!I335</f>
        <v>0</v>
      </c>
      <c r="X15" s="159">
        <f t="shared" si="12"/>
        <v>0</v>
      </c>
      <c r="Y15" s="153">
        <f t="shared" si="13"/>
        <v>0</v>
      </c>
      <c r="Z15" s="158">
        <f t="shared" si="14"/>
        <v>0</v>
      </c>
      <c r="AA15" s="153">
        <f t="shared" si="15"/>
        <v>0</v>
      </c>
      <c r="AB15" s="480">
        <f t="shared" si="16"/>
        <v>0</v>
      </c>
      <c r="AC15" s="481" t="str">
        <f>IF('كشف النقاط'!H15+'كشف النقاط'!H68+'كشف النقاط'!H122+'كشف النقاط'!H174+'كشف النقاط'!H227+'كشف النقاط'!H281+'كشف النقاط'!H335&gt;0,"إنقاد"," ")</f>
        <v> </v>
      </c>
      <c r="AD15" s="482"/>
      <c r="AE15" s="236"/>
      <c r="AF15" s="236"/>
      <c r="AG15" s="239"/>
      <c r="AH15" s="236"/>
      <c r="AI15" s="236"/>
      <c r="AJ15" s="236"/>
      <c r="AK15" s="248"/>
      <c r="AL15" s="239"/>
      <c r="AM15" s="239"/>
      <c r="AN15" s="239"/>
      <c r="AO15" s="239"/>
      <c r="AP15" s="239"/>
      <c r="AQ15" s="249"/>
      <c r="AR15" s="239"/>
      <c r="AS15" s="239"/>
      <c r="AT15" s="102"/>
    </row>
    <row r="16" spans="1:46" ht="17.25" customHeight="1">
      <c r="A16" s="225">
        <f>IF('كشف النقاط'!A16&gt;0,'كشف النقاط'!A16," ")</f>
        <v>8</v>
      </c>
      <c r="B16" s="171" t="str">
        <f>IF('كشف النقاط'!B16&gt;0,'كشف النقاط'!B16," ")</f>
        <v>حلواني</v>
      </c>
      <c r="C16" s="171" t="str">
        <f>IF('كشف النقاط'!C16&gt;0,'كشف النقاط'!C16," ")</f>
        <v>إيمان</v>
      </c>
      <c r="D16" s="88" t="str">
        <f>IF('كشف النقاط'!D16&gt;0,'كشف النقاط'!D16," ")</f>
        <v> </v>
      </c>
      <c r="E16" s="153">
        <f>'كشف النقاط'!I16</f>
        <v>68.25</v>
      </c>
      <c r="F16" s="154">
        <f t="shared" si="0"/>
        <v>6</v>
      </c>
      <c r="G16" s="153">
        <f>'كشف النقاط'!I69</f>
        <v>81</v>
      </c>
      <c r="H16" s="154">
        <f t="shared" si="1"/>
        <v>6</v>
      </c>
      <c r="I16" s="155">
        <f t="shared" si="2"/>
        <v>12.4375</v>
      </c>
      <c r="J16" s="156">
        <f t="shared" si="3"/>
        <v>12</v>
      </c>
      <c r="K16" s="153">
        <f>'كشف النقاط'!I123</f>
        <v>24</v>
      </c>
      <c r="L16" s="154">
        <f t="shared" si="4"/>
        <v>0</v>
      </c>
      <c r="M16" s="155">
        <f t="shared" si="5"/>
        <v>8</v>
      </c>
      <c r="N16" s="156">
        <f t="shared" si="6"/>
        <v>0</v>
      </c>
      <c r="O16" s="157">
        <f>'كشف النقاط'!I175</f>
        <v>47</v>
      </c>
      <c r="P16" s="154">
        <f t="shared" si="7"/>
        <v>4</v>
      </c>
      <c r="Q16" s="153">
        <f>'كشف النقاط'!I228</f>
        <v>52</v>
      </c>
      <c r="R16" s="154">
        <f t="shared" si="8"/>
        <v>4</v>
      </c>
      <c r="S16" s="153">
        <f t="shared" si="9"/>
        <v>12.375</v>
      </c>
      <c r="T16" s="158">
        <f t="shared" si="10"/>
        <v>8</v>
      </c>
      <c r="U16" s="153">
        <f>'كشف النقاط'!I282</f>
        <v>30</v>
      </c>
      <c r="V16" s="159">
        <f t="shared" si="11"/>
        <v>3</v>
      </c>
      <c r="W16" s="153">
        <f>'كشف النقاط'!I336</f>
        <v>24</v>
      </c>
      <c r="X16" s="159">
        <f t="shared" si="12"/>
        <v>0</v>
      </c>
      <c r="Y16" s="153">
        <f t="shared" si="13"/>
        <v>7.714285714285714</v>
      </c>
      <c r="Z16" s="158">
        <f t="shared" si="14"/>
        <v>3</v>
      </c>
      <c r="AA16" s="153">
        <f t="shared" si="15"/>
        <v>10.875</v>
      </c>
      <c r="AB16" s="480">
        <f t="shared" si="16"/>
        <v>30</v>
      </c>
      <c r="AC16" s="484" t="str">
        <f>IF('كشف النقاط'!H16+'كشف النقاط'!H69+'كشف النقاط'!H123+'كشف النقاط'!H175+'كشف النقاط'!H228+'كشف النقاط'!H282+'كشف النقاط'!H336&gt;0,"إنقاد"," ")</f>
        <v> </v>
      </c>
      <c r="AD16" s="485"/>
      <c r="AE16" s="194"/>
      <c r="AF16" s="194"/>
      <c r="AG16" s="129"/>
      <c r="AH16" s="237"/>
      <c r="AI16" s="237"/>
      <c r="AJ16" s="237"/>
      <c r="AK16" s="238"/>
      <c r="AL16" s="102"/>
      <c r="AM16" s="102"/>
      <c r="AN16" s="102"/>
      <c r="AO16" s="102"/>
      <c r="AP16" s="102"/>
      <c r="AQ16" s="102"/>
      <c r="AR16" s="242"/>
      <c r="AS16" s="242"/>
      <c r="AT16" s="102"/>
    </row>
    <row r="17" spans="1:46" ht="17.25" customHeight="1">
      <c r="A17" s="225">
        <f>IF('كشف النقاط'!A17&gt;0,'كشف النقاط'!A17," ")</f>
        <v>9</v>
      </c>
      <c r="B17" s="171" t="str">
        <f>IF('كشف النقاط'!B17&gt;0,'كشف النقاط'!B17," ")</f>
        <v>بومايلة</v>
      </c>
      <c r="C17" s="171" t="str">
        <f>IF('كشف النقاط'!C17&gt;0,'كشف النقاط'!C17," ")</f>
        <v>روميساء</v>
      </c>
      <c r="D17" s="88" t="str">
        <f>IF('كشف النقاط'!D17&gt;0,'كشف النقاط'!D17," ")</f>
        <v> </v>
      </c>
      <c r="E17" s="153">
        <f>'كشف النقاط'!I17</f>
        <v>60</v>
      </c>
      <c r="F17" s="154">
        <f t="shared" si="0"/>
        <v>6</v>
      </c>
      <c r="G17" s="153">
        <f>'كشف النقاط'!I70</f>
        <v>85.5</v>
      </c>
      <c r="H17" s="154">
        <f t="shared" si="1"/>
        <v>6</v>
      </c>
      <c r="I17" s="155">
        <f t="shared" si="2"/>
        <v>12.125</v>
      </c>
      <c r="J17" s="156">
        <f t="shared" si="3"/>
        <v>12</v>
      </c>
      <c r="K17" s="153">
        <f>'كشف النقاط'!I124</f>
        <v>25.5</v>
      </c>
      <c r="L17" s="154">
        <f t="shared" si="4"/>
        <v>0</v>
      </c>
      <c r="M17" s="155">
        <f t="shared" si="5"/>
        <v>8.5</v>
      </c>
      <c r="N17" s="156">
        <f t="shared" si="6"/>
        <v>0</v>
      </c>
      <c r="O17" s="157">
        <f>'كشف النقاط'!I176</f>
        <v>41</v>
      </c>
      <c r="P17" s="154">
        <f t="shared" si="7"/>
        <v>4</v>
      </c>
      <c r="Q17" s="153">
        <f>'كشف النقاط'!I229</f>
        <v>37.5</v>
      </c>
      <c r="R17" s="154">
        <f t="shared" si="8"/>
        <v>0</v>
      </c>
      <c r="S17" s="153">
        <f t="shared" si="9"/>
        <v>9.8125</v>
      </c>
      <c r="T17" s="158">
        <f t="shared" si="10"/>
        <v>4</v>
      </c>
      <c r="U17" s="153">
        <f>'كشف النقاط'!I283</f>
        <v>27.75</v>
      </c>
      <c r="V17" s="159">
        <f t="shared" si="11"/>
        <v>0</v>
      </c>
      <c r="W17" s="153">
        <f>'كشف النقاط'!I337</f>
        <v>22.75</v>
      </c>
      <c r="X17" s="159">
        <f t="shared" si="12"/>
        <v>0</v>
      </c>
      <c r="Y17" s="153">
        <f t="shared" si="13"/>
        <v>7.214285714285714</v>
      </c>
      <c r="Z17" s="158">
        <f t="shared" si="14"/>
        <v>0</v>
      </c>
      <c r="AA17" s="153">
        <f t="shared" si="15"/>
        <v>10</v>
      </c>
      <c r="AB17" s="480">
        <f t="shared" si="16"/>
        <v>30</v>
      </c>
      <c r="AC17" s="481" t="str">
        <f>IF('كشف النقاط'!H17+'كشف النقاط'!H70+'كشف النقاط'!H124+'كشف النقاط'!H176+'كشف النقاط'!H229+'كشف النقاط'!H283+'كشف النقاط'!H337&gt;0,"إنقاد"," ")</f>
        <v>إنقاد</v>
      </c>
      <c r="AD17" s="482"/>
      <c r="AE17" s="236"/>
      <c r="AF17" s="236"/>
      <c r="AG17" s="129"/>
      <c r="AH17" s="237"/>
      <c r="AI17" s="237"/>
      <c r="AJ17" s="237"/>
      <c r="AK17" s="238"/>
      <c r="AL17" s="129"/>
      <c r="AM17" s="129"/>
      <c r="AN17" s="129"/>
      <c r="AO17" s="129"/>
      <c r="AP17" s="129"/>
      <c r="AQ17" s="237"/>
      <c r="AR17" s="129"/>
      <c r="AS17" s="129"/>
      <c r="AT17" s="102"/>
    </row>
    <row r="18" spans="1:46" ht="17.25" customHeight="1">
      <c r="A18" s="225">
        <f>IF('كشف النقاط'!A18&gt;0,'كشف النقاط'!A18," ")</f>
        <v>10</v>
      </c>
      <c r="B18" s="171" t="str">
        <f>IF('كشف النقاط'!B18&gt;0,'كشف النقاط'!B18," ")</f>
        <v>بن سعدون</v>
      </c>
      <c r="C18" s="171" t="str">
        <f>IF('كشف النقاط'!C18&gt;0,'كشف النقاط'!C18," ")</f>
        <v>لطفي</v>
      </c>
      <c r="D18" s="88" t="str">
        <f>IF('كشف النقاط'!D18&gt;0,'كشف النقاط'!D18," ")</f>
        <v> </v>
      </c>
      <c r="E18" s="153">
        <f>'كشف النقاط'!I18</f>
        <v>84.75</v>
      </c>
      <c r="F18" s="154">
        <f t="shared" si="0"/>
        <v>6</v>
      </c>
      <c r="G18" s="153">
        <f>'كشف النقاط'!I71</f>
        <v>76.5</v>
      </c>
      <c r="H18" s="154">
        <f t="shared" si="1"/>
        <v>6</v>
      </c>
      <c r="I18" s="155">
        <f t="shared" si="2"/>
        <v>13.4375</v>
      </c>
      <c r="J18" s="156">
        <f t="shared" si="3"/>
        <v>12</v>
      </c>
      <c r="K18" s="153">
        <f>'كشف النقاط'!I125</f>
        <v>30</v>
      </c>
      <c r="L18" s="154">
        <f t="shared" si="4"/>
        <v>3</v>
      </c>
      <c r="M18" s="155">
        <f t="shared" si="5"/>
        <v>10</v>
      </c>
      <c r="N18" s="156">
        <f t="shared" si="6"/>
        <v>3</v>
      </c>
      <c r="O18" s="157">
        <f>'كشف النقاط'!I177</f>
        <v>59</v>
      </c>
      <c r="P18" s="154">
        <f t="shared" si="7"/>
        <v>4</v>
      </c>
      <c r="Q18" s="153">
        <f>'كشف النقاط'!I230</f>
        <v>49</v>
      </c>
      <c r="R18" s="154">
        <f t="shared" si="8"/>
        <v>4</v>
      </c>
      <c r="S18" s="153">
        <f t="shared" si="9"/>
        <v>13.5</v>
      </c>
      <c r="T18" s="158">
        <f t="shared" si="10"/>
        <v>8</v>
      </c>
      <c r="U18" s="153">
        <f>'كشف النقاط'!I284</f>
        <v>42.75</v>
      </c>
      <c r="V18" s="159">
        <f t="shared" si="11"/>
        <v>3</v>
      </c>
      <c r="W18" s="153">
        <f>'كشف النقاط'!I338</f>
        <v>44</v>
      </c>
      <c r="X18" s="159">
        <f t="shared" si="12"/>
        <v>4</v>
      </c>
      <c r="Y18" s="153">
        <f t="shared" si="13"/>
        <v>12.392857142857142</v>
      </c>
      <c r="Z18" s="158">
        <f t="shared" si="14"/>
        <v>7</v>
      </c>
      <c r="AA18" s="153">
        <f t="shared" si="15"/>
        <v>12.866666666666667</v>
      </c>
      <c r="AB18" s="480">
        <f t="shared" si="16"/>
        <v>30</v>
      </c>
      <c r="AC18" s="484" t="str">
        <f>IF('كشف النقاط'!H18+'كشف النقاط'!H71+'كشف النقاط'!H125+'كشف النقاط'!H177+'كشف النقاط'!H230+'كشف النقاط'!H284+'كشف النقاط'!H338&gt;0,"إنقاد"," ")</f>
        <v> </v>
      </c>
      <c r="AD18" s="485"/>
      <c r="AE18" s="236"/>
      <c r="AF18" s="236"/>
      <c r="AG18" s="129"/>
      <c r="AH18" s="237"/>
      <c r="AI18" s="237"/>
      <c r="AJ18" s="237"/>
      <c r="AK18" s="238"/>
      <c r="AL18" s="239"/>
      <c r="AM18" s="129"/>
      <c r="AN18" s="129"/>
      <c r="AO18" s="129"/>
      <c r="AP18" s="129"/>
      <c r="AQ18" s="240"/>
      <c r="AR18" s="129"/>
      <c r="AS18" s="129"/>
      <c r="AT18" s="102"/>
    </row>
    <row r="19" spans="1:46" ht="17.25" customHeight="1">
      <c r="A19" s="225">
        <f>IF('كشف النقاط'!A19&gt;0,'كشف النقاط'!A19," ")</f>
        <v>11</v>
      </c>
      <c r="B19" s="171" t="str">
        <f>IF('كشف النقاط'!B19&gt;0,'كشف النقاط'!B19," ")</f>
        <v>لعجيمي</v>
      </c>
      <c r="C19" s="171" t="str">
        <f>IF('كشف النقاط'!C19&gt;0,'كشف النقاط'!C19," ")</f>
        <v>صبرينة</v>
      </c>
      <c r="D19" s="88" t="str">
        <f>IF('كشف النقاط'!D19&gt;0,'كشف النقاط'!D19," ")</f>
        <v> </v>
      </c>
      <c r="E19" s="153">
        <f>'كشف النقاط'!I19</f>
        <v>88.5</v>
      </c>
      <c r="F19" s="154">
        <f t="shared" si="0"/>
        <v>6</v>
      </c>
      <c r="G19" s="153">
        <f>'كشف النقاط'!I72</f>
        <v>75</v>
      </c>
      <c r="H19" s="154">
        <f t="shared" si="1"/>
        <v>6</v>
      </c>
      <c r="I19" s="155">
        <f t="shared" si="2"/>
        <v>13.625</v>
      </c>
      <c r="J19" s="156">
        <f t="shared" si="3"/>
        <v>12</v>
      </c>
      <c r="K19" s="153">
        <f>'كشف النقاط'!I126</f>
        <v>24</v>
      </c>
      <c r="L19" s="154">
        <f t="shared" si="4"/>
        <v>0</v>
      </c>
      <c r="M19" s="155">
        <f t="shared" si="5"/>
        <v>8</v>
      </c>
      <c r="N19" s="156">
        <f t="shared" si="6"/>
        <v>0</v>
      </c>
      <c r="O19" s="157">
        <f>'كشف النقاط'!I178</f>
        <v>43</v>
      </c>
      <c r="P19" s="154">
        <f t="shared" si="7"/>
        <v>4</v>
      </c>
      <c r="Q19" s="153">
        <f>'كشف النقاط'!I231</f>
        <v>56</v>
      </c>
      <c r="R19" s="154">
        <f t="shared" si="8"/>
        <v>4</v>
      </c>
      <c r="S19" s="153">
        <f t="shared" si="9"/>
        <v>12.375</v>
      </c>
      <c r="T19" s="158">
        <f t="shared" si="10"/>
        <v>8</v>
      </c>
      <c r="U19" s="153">
        <f>'كشف النقاط'!I285</f>
        <v>31.5</v>
      </c>
      <c r="V19" s="159">
        <f t="shared" si="11"/>
        <v>3</v>
      </c>
      <c r="W19" s="153">
        <f>'كشف النقاط'!I339</f>
        <v>51</v>
      </c>
      <c r="X19" s="159">
        <f t="shared" si="12"/>
        <v>4</v>
      </c>
      <c r="Y19" s="153">
        <f t="shared" si="13"/>
        <v>11.785714285714286</v>
      </c>
      <c r="Z19" s="158">
        <f t="shared" si="14"/>
        <v>7</v>
      </c>
      <c r="AA19" s="153">
        <f t="shared" si="15"/>
        <v>12.3</v>
      </c>
      <c r="AB19" s="480">
        <f t="shared" si="16"/>
        <v>30</v>
      </c>
      <c r="AC19" s="481" t="str">
        <f>IF('كشف النقاط'!H19+'كشف النقاط'!H72+'كشف النقاط'!H126+'كشف النقاط'!H178+'كشف النقاط'!H231+'كشف النقاط'!H285+'كشف النقاط'!H339&gt;0,"إنقاد"," ")</f>
        <v> </v>
      </c>
      <c r="AD19" s="482"/>
      <c r="AE19" s="236"/>
      <c r="AF19" s="236"/>
      <c r="AG19" s="129"/>
      <c r="AH19" s="237"/>
      <c r="AI19" s="237"/>
      <c r="AJ19" s="237"/>
      <c r="AK19" s="238"/>
      <c r="AL19" s="129"/>
      <c r="AM19" s="250"/>
      <c r="AN19" s="129"/>
      <c r="AO19" s="129"/>
      <c r="AP19" s="129"/>
      <c r="AQ19" s="240"/>
      <c r="AR19" s="129"/>
      <c r="AS19" s="129"/>
      <c r="AT19" s="102"/>
    </row>
    <row r="20" spans="1:46" ht="17.25" customHeight="1">
      <c r="A20" s="225">
        <f>IF('كشف النقاط'!A20&gt;0,'كشف النقاط'!A20," ")</f>
        <v>12</v>
      </c>
      <c r="B20" s="171" t="str">
        <f>IF('كشف النقاط'!B20&gt;0,'كشف النقاط'!B20," ")</f>
        <v>خلفي</v>
      </c>
      <c r="C20" s="171" t="str">
        <f>IF('كشف النقاط'!C20&gt;0,'كشف النقاط'!C20," ")</f>
        <v>محمد الأمين</v>
      </c>
      <c r="D20" s="88" t="str">
        <f>IF('كشف النقاط'!D20&gt;0,'كشف النقاط'!D20," ")</f>
        <v> </v>
      </c>
      <c r="E20" s="153">
        <f>'كشف النقاط'!I20</f>
        <v>78.75</v>
      </c>
      <c r="F20" s="154">
        <f t="shared" si="0"/>
        <v>6</v>
      </c>
      <c r="G20" s="153">
        <f>'كشف النقاط'!I73</f>
        <v>94.5</v>
      </c>
      <c r="H20" s="154">
        <f t="shared" si="1"/>
        <v>6</v>
      </c>
      <c r="I20" s="155">
        <f t="shared" si="2"/>
        <v>14.4375</v>
      </c>
      <c r="J20" s="156">
        <f t="shared" si="3"/>
        <v>12</v>
      </c>
      <c r="K20" s="153">
        <f>'كشف النقاط'!I127</f>
        <v>19.5</v>
      </c>
      <c r="L20" s="154">
        <f t="shared" si="4"/>
        <v>0</v>
      </c>
      <c r="M20" s="155">
        <f t="shared" si="5"/>
        <v>6.5</v>
      </c>
      <c r="N20" s="156">
        <f t="shared" si="6"/>
        <v>0</v>
      </c>
      <c r="O20" s="157">
        <f>'كشف النقاط'!I179</f>
        <v>40.5</v>
      </c>
      <c r="P20" s="154">
        <f t="shared" si="7"/>
        <v>4</v>
      </c>
      <c r="Q20" s="153">
        <f>'كشف النقاط'!I232</f>
        <v>56</v>
      </c>
      <c r="R20" s="154">
        <f t="shared" si="8"/>
        <v>4</v>
      </c>
      <c r="S20" s="153">
        <f t="shared" si="9"/>
        <v>12.0625</v>
      </c>
      <c r="T20" s="158">
        <f t="shared" si="10"/>
        <v>8</v>
      </c>
      <c r="U20" s="153">
        <f>'كشف النقاط'!I286</f>
        <v>34.5</v>
      </c>
      <c r="V20" s="159">
        <f t="shared" si="11"/>
        <v>3</v>
      </c>
      <c r="W20" s="153">
        <f>'كشف النقاط'!I340</f>
        <v>21</v>
      </c>
      <c r="X20" s="159">
        <f t="shared" si="12"/>
        <v>0</v>
      </c>
      <c r="Y20" s="153">
        <f t="shared" si="13"/>
        <v>7.928571428571429</v>
      </c>
      <c r="Z20" s="158">
        <f t="shared" si="14"/>
        <v>3</v>
      </c>
      <c r="AA20" s="153">
        <f t="shared" si="15"/>
        <v>11.491666666666667</v>
      </c>
      <c r="AB20" s="480">
        <f t="shared" si="16"/>
        <v>30</v>
      </c>
      <c r="AC20" s="484" t="str">
        <f>IF('كشف النقاط'!H20+'كشف النقاط'!H73+'كشف النقاط'!H127+'كشف النقاط'!H179+'كشف النقاط'!H232+'كشف النقاط'!H286+'كشف النقاط'!H340&gt;0,"إنقاد"," ")</f>
        <v> </v>
      </c>
      <c r="AD20" s="485"/>
      <c r="AE20" s="236"/>
      <c r="AF20" s="236"/>
      <c r="AG20" s="129"/>
      <c r="AH20" s="237"/>
      <c r="AI20" s="237"/>
      <c r="AJ20" s="237"/>
      <c r="AK20" s="238"/>
      <c r="AL20" s="129"/>
      <c r="AM20" s="250"/>
      <c r="AN20" s="129"/>
      <c r="AO20" s="129"/>
      <c r="AP20" s="129"/>
      <c r="AQ20" s="240"/>
      <c r="AR20" s="129"/>
      <c r="AS20" s="129"/>
      <c r="AT20" s="102"/>
    </row>
    <row r="21" spans="1:46" ht="17.25" customHeight="1">
      <c r="A21" s="225">
        <f>IF('كشف النقاط'!A21&gt;0,'كشف النقاط'!A21," ")</f>
        <v>13</v>
      </c>
      <c r="B21" s="171" t="str">
        <f>IF('كشف النقاط'!B21&gt;0,'كشف النقاط'!B21," ")</f>
        <v>مناصرية</v>
      </c>
      <c r="C21" s="171" t="str">
        <f>IF('كشف النقاط'!C21&gt;0,'كشف النقاط'!C21," ")</f>
        <v>راضية</v>
      </c>
      <c r="D21" s="88" t="str">
        <f>IF('كشف النقاط'!D21&gt;0,'كشف النقاط'!D21," ")</f>
        <v> </v>
      </c>
      <c r="E21" s="153">
        <f>'كشف النقاط'!I21</f>
        <v>88.5</v>
      </c>
      <c r="F21" s="154">
        <f t="shared" si="0"/>
        <v>6</v>
      </c>
      <c r="G21" s="153">
        <f>'كشف النقاط'!I74</f>
        <v>90</v>
      </c>
      <c r="H21" s="154">
        <f t="shared" si="1"/>
        <v>6</v>
      </c>
      <c r="I21" s="155">
        <f t="shared" si="2"/>
        <v>14.875</v>
      </c>
      <c r="J21" s="156">
        <f t="shared" si="3"/>
        <v>12</v>
      </c>
      <c r="K21" s="153">
        <f>'كشف النقاط'!I128</f>
        <v>32.25</v>
      </c>
      <c r="L21" s="154">
        <f t="shared" si="4"/>
        <v>3</v>
      </c>
      <c r="M21" s="155">
        <f t="shared" si="5"/>
        <v>10.75</v>
      </c>
      <c r="N21" s="156">
        <f t="shared" si="6"/>
        <v>3</v>
      </c>
      <c r="O21" s="157">
        <f>'كشف النقاط'!I180</f>
        <v>57</v>
      </c>
      <c r="P21" s="154">
        <f t="shared" si="7"/>
        <v>4</v>
      </c>
      <c r="Q21" s="153">
        <f>'كشف النقاط'!I233</f>
        <v>66</v>
      </c>
      <c r="R21" s="154">
        <f t="shared" si="8"/>
        <v>4</v>
      </c>
      <c r="S21" s="153">
        <f t="shared" si="9"/>
        <v>15.375</v>
      </c>
      <c r="T21" s="158">
        <f t="shared" si="10"/>
        <v>8</v>
      </c>
      <c r="U21" s="153">
        <f>'كشف النقاط'!I287</f>
        <v>44.25</v>
      </c>
      <c r="V21" s="159">
        <f t="shared" si="11"/>
        <v>3</v>
      </c>
      <c r="W21" s="153">
        <f>'كشف النقاط'!I341</f>
        <v>49</v>
      </c>
      <c r="X21" s="159">
        <f t="shared" si="12"/>
        <v>4</v>
      </c>
      <c r="Y21" s="153">
        <f t="shared" si="13"/>
        <v>13.321428571428571</v>
      </c>
      <c r="Z21" s="158">
        <f t="shared" si="14"/>
        <v>7</v>
      </c>
      <c r="AA21" s="153">
        <f t="shared" si="15"/>
        <v>14.233333333333333</v>
      </c>
      <c r="AB21" s="480">
        <f t="shared" si="16"/>
        <v>30</v>
      </c>
      <c r="AC21" s="481" t="str">
        <f>IF('كشف النقاط'!H21+'كشف النقاط'!H74+'كشف النقاط'!H128+'كشف النقاط'!H180+'كشف النقاط'!H233+'كشف النقاط'!H287+'كشف النقاط'!H341&gt;0,"إنقاد"," ")</f>
        <v> </v>
      </c>
      <c r="AD21" s="482"/>
      <c r="AE21" s="194"/>
      <c r="AF21" s="194"/>
      <c r="AG21" s="129"/>
      <c r="AH21" s="237"/>
      <c r="AI21" s="237"/>
      <c r="AJ21" s="237"/>
      <c r="AK21" s="243"/>
      <c r="AL21" s="102"/>
      <c r="AM21" s="102"/>
      <c r="AN21" s="102"/>
      <c r="AO21" s="102"/>
      <c r="AP21" s="102"/>
      <c r="AQ21" s="102"/>
      <c r="AR21" s="102"/>
      <c r="AS21" s="102"/>
      <c r="AT21" s="102"/>
    </row>
    <row r="22" spans="1:46" ht="17.25" customHeight="1">
      <c r="A22" s="225">
        <f>IF('كشف النقاط'!A22&gt;0,'كشف النقاط'!A22," ")</f>
        <v>14</v>
      </c>
      <c r="B22" s="171" t="str">
        <f>IF('كشف النقاط'!B22&gt;0,'كشف النقاط'!B22," ")</f>
        <v>بوزيان</v>
      </c>
      <c r="C22" s="171" t="str">
        <f>IF('كشف النقاط'!C22&gt;0,'كشف النقاط'!C22," ")</f>
        <v>محمد أنيس</v>
      </c>
      <c r="D22" s="88" t="str">
        <f>IF('كشف النقاط'!D22&gt;0,'كشف النقاط'!D22," ")</f>
        <v> </v>
      </c>
      <c r="E22" s="153">
        <f>'كشف النقاط'!I22</f>
        <v>54</v>
      </c>
      <c r="F22" s="154">
        <f t="shared" si="0"/>
        <v>0</v>
      </c>
      <c r="G22" s="153">
        <f>'كشف النقاط'!I75</f>
        <v>75</v>
      </c>
      <c r="H22" s="154">
        <f t="shared" si="1"/>
        <v>6</v>
      </c>
      <c r="I22" s="155">
        <f t="shared" si="2"/>
        <v>10.75</v>
      </c>
      <c r="J22" s="156">
        <f t="shared" si="3"/>
        <v>12</v>
      </c>
      <c r="K22" s="153">
        <f>'كشف النقاط'!I129</f>
        <v>21</v>
      </c>
      <c r="L22" s="154">
        <f t="shared" si="4"/>
        <v>0</v>
      </c>
      <c r="M22" s="155">
        <f t="shared" si="5"/>
        <v>7</v>
      </c>
      <c r="N22" s="156">
        <f t="shared" si="6"/>
        <v>0</v>
      </c>
      <c r="O22" s="157">
        <f>'كشف النقاط'!I181</f>
        <v>52</v>
      </c>
      <c r="P22" s="154">
        <f t="shared" si="7"/>
        <v>4</v>
      </c>
      <c r="Q22" s="153">
        <f>'كشف النقاط'!I234</f>
        <v>52</v>
      </c>
      <c r="R22" s="154">
        <f t="shared" si="8"/>
        <v>4</v>
      </c>
      <c r="S22" s="153">
        <f t="shared" si="9"/>
        <v>13</v>
      </c>
      <c r="T22" s="158">
        <f t="shared" si="10"/>
        <v>8</v>
      </c>
      <c r="U22" s="153">
        <f>'كشف النقاط'!I288</f>
        <v>27</v>
      </c>
      <c r="V22" s="159">
        <f t="shared" si="11"/>
        <v>0</v>
      </c>
      <c r="W22" s="153">
        <f>'كشف النقاط'!I342</f>
        <v>28</v>
      </c>
      <c r="X22" s="159">
        <f t="shared" si="12"/>
        <v>0</v>
      </c>
      <c r="Y22" s="153">
        <f t="shared" si="13"/>
        <v>7.857142857142857</v>
      </c>
      <c r="Z22" s="158">
        <f t="shared" si="14"/>
        <v>0</v>
      </c>
      <c r="AA22" s="153">
        <f t="shared" si="15"/>
        <v>10.3</v>
      </c>
      <c r="AB22" s="480">
        <f t="shared" si="16"/>
        <v>30</v>
      </c>
      <c r="AC22" s="484" t="str">
        <f>IF('كشف النقاط'!H22+'كشف النقاط'!H75+'كشف النقاط'!H129+'كشف النقاط'!H181+'كشف النقاط'!H234+'كشف النقاط'!H288+'كشف النقاط'!H342&gt;0,"إنقاد"," ")</f>
        <v> </v>
      </c>
      <c r="AD22" s="485"/>
      <c r="AE22" s="194"/>
      <c r="AF22" s="194"/>
      <c r="AG22" s="129"/>
      <c r="AH22" s="237"/>
      <c r="AI22" s="237"/>
      <c r="AJ22" s="237"/>
      <c r="AK22" s="243"/>
      <c r="AL22" s="102"/>
      <c r="AM22" s="102"/>
      <c r="AN22" s="102"/>
      <c r="AO22" s="102"/>
      <c r="AP22" s="102"/>
      <c r="AQ22" s="194"/>
      <c r="AR22" s="194"/>
      <c r="AS22" s="194"/>
      <c r="AT22" s="102"/>
    </row>
    <row r="23" spans="1:46" ht="17.25" customHeight="1">
      <c r="A23" s="225">
        <f>IF('كشف النقاط'!A23&gt;0,'كشف النقاط'!A23," ")</f>
        <v>15</v>
      </c>
      <c r="B23" s="171" t="str">
        <f>IF('كشف النقاط'!B23&gt;0,'كشف النقاط'!B23," ")</f>
        <v>بوسالم</v>
      </c>
      <c r="C23" s="171" t="str">
        <f>IF('كشف النقاط'!C23&gt;0,'كشف النقاط'!C23," ")</f>
        <v>كوثر</v>
      </c>
      <c r="D23" s="88" t="str">
        <f>IF('كشف النقاط'!D23&gt;0,'كشف النقاط'!D23," ")</f>
        <v> </v>
      </c>
      <c r="E23" s="153">
        <f>'كشف النقاط'!I23</f>
        <v>63</v>
      </c>
      <c r="F23" s="154">
        <f t="shared" si="0"/>
        <v>6</v>
      </c>
      <c r="G23" s="153">
        <f>'كشف النقاط'!I76</f>
        <v>87</v>
      </c>
      <c r="H23" s="154">
        <f t="shared" si="1"/>
        <v>6</v>
      </c>
      <c r="I23" s="155">
        <f t="shared" si="2"/>
        <v>12.5</v>
      </c>
      <c r="J23" s="156">
        <f t="shared" si="3"/>
        <v>12</v>
      </c>
      <c r="K23" s="153">
        <f>'كشف النقاط'!I130</f>
        <v>24.75</v>
      </c>
      <c r="L23" s="154">
        <f t="shared" si="4"/>
        <v>0</v>
      </c>
      <c r="M23" s="155">
        <f t="shared" si="5"/>
        <v>8.25</v>
      </c>
      <c r="N23" s="156">
        <f t="shared" si="6"/>
        <v>0</v>
      </c>
      <c r="O23" s="157">
        <f>'كشف النقاط'!I182</f>
        <v>43</v>
      </c>
      <c r="P23" s="154">
        <f t="shared" si="7"/>
        <v>4</v>
      </c>
      <c r="Q23" s="153">
        <f>'كشف النقاط'!I235</f>
        <v>57</v>
      </c>
      <c r="R23" s="154">
        <f t="shared" si="8"/>
        <v>4</v>
      </c>
      <c r="S23" s="153">
        <f t="shared" si="9"/>
        <v>12.5</v>
      </c>
      <c r="T23" s="158">
        <f t="shared" si="10"/>
        <v>8</v>
      </c>
      <c r="U23" s="153">
        <f>'كشف النقاط'!I289</f>
        <v>24.75</v>
      </c>
      <c r="V23" s="159">
        <f t="shared" si="11"/>
        <v>0</v>
      </c>
      <c r="W23" s="153">
        <f>'كشف النقاط'!I343</f>
        <v>31.5</v>
      </c>
      <c r="X23" s="159">
        <f t="shared" si="12"/>
        <v>0</v>
      </c>
      <c r="Y23" s="153">
        <f t="shared" si="13"/>
        <v>8.035714285714286</v>
      </c>
      <c r="Z23" s="158">
        <f t="shared" si="14"/>
        <v>0</v>
      </c>
      <c r="AA23" s="153">
        <f t="shared" si="15"/>
        <v>11.033333333333333</v>
      </c>
      <c r="AB23" s="480">
        <f t="shared" si="16"/>
        <v>30</v>
      </c>
      <c r="AC23" s="481" t="str">
        <f>IF('كشف النقاط'!H23+'كشف النقاط'!H76+'كشف النقاط'!H130+'كشف النقاط'!H182+'كشف النقاط'!H235+'كشف النقاط'!H289+'كشف النقاط'!H343&gt;0,"إنقاد"," ")</f>
        <v> </v>
      </c>
      <c r="AD23" s="482"/>
      <c r="AE23" s="194"/>
      <c r="AF23" s="194"/>
      <c r="AG23" s="129"/>
      <c r="AH23" s="237"/>
      <c r="AI23" s="237"/>
      <c r="AJ23" s="237"/>
      <c r="AK23" s="238"/>
      <c r="AL23" s="102"/>
      <c r="AM23" s="102"/>
      <c r="AN23" s="102"/>
      <c r="AO23" s="102"/>
      <c r="AP23" s="102"/>
      <c r="AQ23" s="194"/>
      <c r="AR23" s="251"/>
      <c r="AS23" s="251"/>
      <c r="AT23" s="102"/>
    </row>
    <row r="24" spans="1:46" ht="17.25" customHeight="1">
      <c r="A24" s="225">
        <f>IF('كشف النقاط'!A24&gt;0,'كشف النقاط'!A24," ")</f>
        <v>16</v>
      </c>
      <c r="B24" s="171" t="str">
        <f>IF('كشف النقاط'!B24&gt;0,'كشف النقاط'!B24," ")</f>
        <v>طوايبية</v>
      </c>
      <c r="C24" s="171" t="str">
        <f>IF('كشف النقاط'!C24&gt;0,'كشف النقاط'!C24," ")</f>
        <v>رامي</v>
      </c>
      <c r="D24" s="88" t="str">
        <f>IF('كشف النقاط'!D24&gt;0,'كشف النقاط'!D24," ")</f>
        <v> </v>
      </c>
      <c r="E24" s="153">
        <f>'كشف النقاط'!I24</f>
        <v>71.25</v>
      </c>
      <c r="F24" s="154">
        <f t="shared" si="0"/>
        <v>6</v>
      </c>
      <c r="G24" s="153">
        <f>'كشف النقاط'!I77</f>
        <v>93</v>
      </c>
      <c r="H24" s="154">
        <f t="shared" si="1"/>
        <v>6</v>
      </c>
      <c r="I24" s="155">
        <f t="shared" si="2"/>
        <v>13.6875</v>
      </c>
      <c r="J24" s="156">
        <f t="shared" si="3"/>
        <v>12</v>
      </c>
      <c r="K24" s="153">
        <f>'كشف النقاط'!I131</f>
        <v>33</v>
      </c>
      <c r="L24" s="154">
        <f t="shared" si="4"/>
        <v>3</v>
      </c>
      <c r="M24" s="155">
        <f t="shared" si="5"/>
        <v>11</v>
      </c>
      <c r="N24" s="156">
        <f t="shared" si="6"/>
        <v>3</v>
      </c>
      <c r="O24" s="157">
        <f>'كشف النقاط'!I183</f>
        <v>62</v>
      </c>
      <c r="P24" s="154">
        <f t="shared" si="7"/>
        <v>4</v>
      </c>
      <c r="Q24" s="153">
        <f>'كشف النقاط'!I236</f>
        <v>58</v>
      </c>
      <c r="R24" s="154">
        <f t="shared" si="8"/>
        <v>4</v>
      </c>
      <c r="S24" s="153">
        <f t="shared" si="9"/>
        <v>15</v>
      </c>
      <c r="T24" s="158">
        <f t="shared" si="10"/>
        <v>8</v>
      </c>
      <c r="U24" s="153">
        <f>'كشف النقاط'!I290</f>
        <v>38.25</v>
      </c>
      <c r="V24" s="159">
        <f t="shared" si="11"/>
        <v>3</v>
      </c>
      <c r="W24" s="153">
        <f>'كشف النقاط'!I344</f>
        <v>34</v>
      </c>
      <c r="X24" s="159">
        <f t="shared" si="12"/>
        <v>0</v>
      </c>
      <c r="Y24" s="153">
        <f t="shared" si="13"/>
        <v>10.321428571428571</v>
      </c>
      <c r="Z24" s="158">
        <f t="shared" si="14"/>
        <v>7</v>
      </c>
      <c r="AA24" s="153">
        <f t="shared" si="15"/>
        <v>12.983333333333333</v>
      </c>
      <c r="AB24" s="480">
        <f t="shared" si="16"/>
        <v>30</v>
      </c>
      <c r="AC24" s="484" t="str">
        <f>IF('كشف النقاط'!H24+'كشف النقاط'!H77+'كشف النقاط'!H131+'كشف النقاط'!H183+'كشف النقاط'!H236+'كشف النقاط'!H290+'كشف النقاط'!H344&gt;0,"إنقاد"," ")</f>
        <v> </v>
      </c>
      <c r="AD24" s="485"/>
      <c r="AE24" s="145"/>
      <c r="AF24" s="252"/>
      <c r="AG24" s="48"/>
      <c r="AH24" s="152"/>
      <c r="AI24" s="74"/>
      <c r="AJ24" s="74"/>
      <c r="AK24" s="74"/>
      <c r="AL24" s="74"/>
      <c r="AM24" s="74"/>
      <c r="AN24" s="145"/>
      <c r="AO24" s="145"/>
      <c r="AP24" s="74"/>
      <c r="AQ24" s="74"/>
      <c r="AR24" s="102"/>
      <c r="AS24" s="102"/>
      <c r="AT24" s="102"/>
    </row>
    <row r="25" spans="1:46" ht="17.25" customHeight="1">
      <c r="A25" s="225">
        <f>IF('كشف النقاط'!A25&gt;0,'كشف النقاط'!A25," ")</f>
        <v>17</v>
      </c>
      <c r="B25" s="171" t="str">
        <f>IF('كشف النقاط'!B25&gt;0,'كشف النقاط'!B25," ")</f>
        <v>بومدين</v>
      </c>
      <c r="C25" s="171" t="str">
        <f>IF('كشف النقاط'!C25&gt;0,'كشف النقاط'!C25," ")</f>
        <v>وفاء</v>
      </c>
      <c r="D25" s="88" t="str">
        <f>IF('كشف النقاط'!D25&gt;0,'كشف النقاط'!D25," ")</f>
        <v> </v>
      </c>
      <c r="E25" s="153">
        <f>'كشف النقاط'!I25</f>
        <v>93</v>
      </c>
      <c r="F25" s="154">
        <f t="shared" si="0"/>
        <v>6</v>
      </c>
      <c r="G25" s="153">
        <f>'كشف النقاط'!I78</f>
        <v>97.5</v>
      </c>
      <c r="H25" s="154">
        <f t="shared" si="1"/>
        <v>6</v>
      </c>
      <c r="I25" s="155">
        <f t="shared" si="2"/>
        <v>15.875</v>
      </c>
      <c r="J25" s="156">
        <f t="shared" si="3"/>
        <v>12</v>
      </c>
      <c r="K25" s="153">
        <f>'كشف النقاط'!I132</f>
        <v>36</v>
      </c>
      <c r="L25" s="154">
        <f t="shared" si="4"/>
        <v>3</v>
      </c>
      <c r="M25" s="155">
        <f t="shared" si="5"/>
        <v>12</v>
      </c>
      <c r="N25" s="156">
        <f t="shared" si="6"/>
        <v>3</v>
      </c>
      <c r="O25" s="157">
        <f>'كشف النقاط'!I184</f>
        <v>70</v>
      </c>
      <c r="P25" s="154">
        <f t="shared" si="7"/>
        <v>4</v>
      </c>
      <c r="Q25" s="153">
        <f>'كشف النقاط'!I237</f>
        <v>69</v>
      </c>
      <c r="R25" s="154">
        <f t="shared" si="8"/>
        <v>4</v>
      </c>
      <c r="S25" s="153">
        <f t="shared" si="9"/>
        <v>17.375</v>
      </c>
      <c r="T25" s="158">
        <f t="shared" si="10"/>
        <v>8</v>
      </c>
      <c r="U25" s="153">
        <f>'كشف النقاط'!I291</f>
        <v>45</v>
      </c>
      <c r="V25" s="159">
        <f t="shared" si="11"/>
        <v>3</v>
      </c>
      <c r="W25" s="153">
        <f>'كشف النقاط'!I345</f>
        <v>72</v>
      </c>
      <c r="X25" s="159">
        <f t="shared" si="12"/>
        <v>4</v>
      </c>
      <c r="Y25" s="153">
        <f t="shared" si="13"/>
        <v>16.714285714285715</v>
      </c>
      <c r="Z25" s="158">
        <f t="shared" si="14"/>
        <v>7</v>
      </c>
      <c r="AA25" s="153">
        <f t="shared" si="15"/>
        <v>16.083333333333332</v>
      </c>
      <c r="AB25" s="480">
        <f t="shared" si="16"/>
        <v>30</v>
      </c>
      <c r="AC25" s="481" t="str">
        <f>IF('كشف النقاط'!H25+'كشف النقاط'!H78+'كشف النقاط'!H132+'كشف النقاط'!H184+'كشف النقاط'!H237+'كشف النقاط'!H291+'كشف النقاط'!H345&gt;0,"إنقاد"," ")</f>
        <v> </v>
      </c>
      <c r="AD25" s="482"/>
      <c r="AE25" s="145"/>
      <c r="AF25" s="48"/>
      <c r="AG25" s="48"/>
      <c r="AH25" s="152"/>
      <c r="AI25" s="74"/>
      <c r="AJ25" s="74"/>
      <c r="AK25" s="74"/>
      <c r="AL25" s="74"/>
      <c r="AM25" s="74"/>
      <c r="AN25" s="145"/>
      <c r="AO25" s="145"/>
      <c r="AP25" s="74"/>
      <c r="AQ25" s="74"/>
      <c r="AR25" s="102"/>
      <c r="AS25" s="102"/>
      <c r="AT25" s="102"/>
    </row>
    <row r="26" spans="1:46" ht="17.25" customHeight="1">
      <c r="A26" s="225">
        <f>IF('كشف النقاط'!A26&gt;0,'كشف النقاط'!A26," ")</f>
        <v>18</v>
      </c>
      <c r="B26" s="171" t="str">
        <f>IF('كشف النقاط'!B26&gt;0,'كشف النقاط'!B26," ")</f>
        <v>لعلالي</v>
      </c>
      <c r="C26" s="171" t="str">
        <f>IF('كشف النقاط'!C26&gt;0,'كشف النقاط'!C26," ")</f>
        <v>ماجدة</v>
      </c>
      <c r="D26" s="88" t="str">
        <f>IF('كشف النقاط'!D26&gt;0,'كشف النقاط'!D26," ")</f>
        <v> </v>
      </c>
      <c r="E26" s="153">
        <f>'كشف النقاط'!I26</f>
        <v>76.5</v>
      </c>
      <c r="F26" s="154">
        <f t="shared" si="0"/>
        <v>6</v>
      </c>
      <c r="G26" s="153">
        <f>'كشف النقاط'!I79</f>
        <v>94.5</v>
      </c>
      <c r="H26" s="154">
        <f t="shared" si="1"/>
        <v>6</v>
      </c>
      <c r="I26" s="155">
        <f t="shared" si="2"/>
        <v>14.25</v>
      </c>
      <c r="J26" s="156">
        <f t="shared" si="3"/>
        <v>12</v>
      </c>
      <c r="K26" s="153">
        <f>'كشف النقاط'!I133</f>
        <v>29.25</v>
      </c>
      <c r="L26" s="154">
        <f t="shared" si="4"/>
        <v>0</v>
      </c>
      <c r="M26" s="155">
        <f t="shared" si="5"/>
        <v>9.75</v>
      </c>
      <c r="N26" s="156">
        <f t="shared" si="6"/>
        <v>0</v>
      </c>
      <c r="O26" s="157">
        <f>'كشف النقاط'!I185</f>
        <v>54.5</v>
      </c>
      <c r="P26" s="154">
        <f t="shared" si="7"/>
        <v>4</v>
      </c>
      <c r="Q26" s="153">
        <f>'كشف النقاط'!I238</f>
        <v>55</v>
      </c>
      <c r="R26" s="154">
        <f t="shared" si="8"/>
        <v>4</v>
      </c>
      <c r="S26" s="153">
        <f t="shared" si="9"/>
        <v>13.6875</v>
      </c>
      <c r="T26" s="158">
        <f t="shared" si="10"/>
        <v>8</v>
      </c>
      <c r="U26" s="153">
        <f>'كشف النقاط'!I292</f>
        <v>40.5</v>
      </c>
      <c r="V26" s="159">
        <f t="shared" si="11"/>
        <v>3</v>
      </c>
      <c r="W26" s="153">
        <f>'كشف النقاط'!I346</f>
        <v>56</v>
      </c>
      <c r="X26" s="159">
        <f t="shared" si="12"/>
        <v>4</v>
      </c>
      <c r="Y26" s="153">
        <f t="shared" si="13"/>
        <v>13.785714285714286</v>
      </c>
      <c r="Z26" s="158">
        <f t="shared" si="14"/>
        <v>7</v>
      </c>
      <c r="AA26" s="153">
        <f t="shared" si="15"/>
        <v>13.541666666666666</v>
      </c>
      <c r="AB26" s="480">
        <f t="shared" si="16"/>
        <v>30</v>
      </c>
      <c r="AC26" s="484" t="str">
        <f>IF('كشف النقاط'!H26+'كشف النقاط'!H79+'كشف النقاط'!H133+'كشف النقاط'!H185+'كشف النقاط'!H238+'كشف النقاط'!H292+'كشف النقاط'!H346&gt;0,"إنقاد"," ")</f>
        <v> </v>
      </c>
      <c r="AD26" s="485"/>
      <c r="AE26" s="145"/>
      <c r="AF26" s="48"/>
      <c r="AG26" s="48"/>
      <c r="AH26" s="152"/>
      <c r="AI26" s="74"/>
      <c r="AJ26" s="74"/>
      <c r="AK26" s="74"/>
      <c r="AL26" s="74"/>
      <c r="AM26" s="74"/>
      <c r="AN26" s="145"/>
      <c r="AO26" s="145"/>
      <c r="AP26" s="74"/>
      <c r="AQ26" s="74"/>
      <c r="AR26" s="102"/>
      <c r="AS26" s="102"/>
      <c r="AT26" s="102"/>
    </row>
    <row r="27" spans="1:46" ht="17.25" customHeight="1">
      <c r="A27" s="225">
        <f>IF('كشف النقاط'!A27&gt;0,'كشف النقاط'!A27," ")</f>
        <v>19</v>
      </c>
      <c r="B27" s="171" t="str">
        <f>IF('كشف النقاط'!B27&gt;0,'كشف النقاط'!B27," ")</f>
        <v>ناجي</v>
      </c>
      <c r="C27" s="171" t="str">
        <f>IF('كشف النقاط'!C27&gt;0,'كشف النقاط'!C27," ")</f>
        <v>محمد لمين</v>
      </c>
      <c r="D27" s="88" t="str">
        <f>IF('كشف النقاط'!D27&gt;0,'كشف النقاط'!D27," ")</f>
        <v> </v>
      </c>
      <c r="E27" s="153">
        <f>'كشف النقاط'!I27</f>
        <v>87.75</v>
      </c>
      <c r="F27" s="154">
        <f t="shared" si="0"/>
        <v>6</v>
      </c>
      <c r="G27" s="153">
        <f>'كشف النقاط'!I80</f>
        <v>70.5</v>
      </c>
      <c r="H27" s="154">
        <f t="shared" si="1"/>
        <v>6</v>
      </c>
      <c r="I27" s="155">
        <f t="shared" si="2"/>
        <v>13.1875</v>
      </c>
      <c r="J27" s="156">
        <f t="shared" si="3"/>
        <v>12</v>
      </c>
      <c r="K27" s="153">
        <f>'كشف النقاط'!I134</f>
        <v>21.75</v>
      </c>
      <c r="L27" s="154">
        <f t="shared" si="4"/>
        <v>0</v>
      </c>
      <c r="M27" s="155">
        <f t="shared" si="5"/>
        <v>7.25</v>
      </c>
      <c r="N27" s="156">
        <f t="shared" si="6"/>
        <v>0</v>
      </c>
      <c r="O27" s="157">
        <f>'كشف النقاط'!I186</f>
        <v>54.5</v>
      </c>
      <c r="P27" s="154">
        <f t="shared" si="7"/>
        <v>4</v>
      </c>
      <c r="Q27" s="153">
        <f>'كشف النقاط'!I239</f>
        <v>40</v>
      </c>
      <c r="R27" s="154">
        <f t="shared" si="8"/>
        <v>4</v>
      </c>
      <c r="S27" s="153">
        <f t="shared" si="9"/>
        <v>11.8125</v>
      </c>
      <c r="T27" s="158">
        <f t="shared" si="10"/>
        <v>8</v>
      </c>
      <c r="U27" s="153">
        <f>'كشف النقاط'!I293</f>
        <v>23.25</v>
      </c>
      <c r="V27" s="159">
        <f t="shared" si="11"/>
        <v>0</v>
      </c>
      <c r="W27" s="153">
        <f>'كشف النقاط'!I347</f>
        <v>35</v>
      </c>
      <c r="X27" s="159">
        <f t="shared" si="12"/>
        <v>0</v>
      </c>
      <c r="Y27" s="153">
        <f t="shared" si="13"/>
        <v>8.321428571428571</v>
      </c>
      <c r="Z27" s="158">
        <f t="shared" si="14"/>
        <v>0</v>
      </c>
      <c r="AA27" s="153">
        <f t="shared" si="15"/>
        <v>11.091666666666667</v>
      </c>
      <c r="AB27" s="480">
        <f t="shared" si="16"/>
        <v>30</v>
      </c>
      <c r="AC27" s="481" t="str">
        <f>IF('كشف النقاط'!H27+'كشف النقاط'!H80+'كشف النقاط'!H134+'كشف النقاط'!H186+'كشف النقاط'!H239+'كشف النقاط'!H293+'كشف النقاط'!H347&gt;0,"إنقاد"," ")</f>
        <v> </v>
      </c>
      <c r="AD27" s="482"/>
      <c r="AE27" s="145"/>
      <c r="AF27" s="48"/>
      <c r="AG27" s="48"/>
      <c r="AH27" s="152"/>
      <c r="AI27" s="74"/>
      <c r="AJ27" s="74"/>
      <c r="AK27" s="74"/>
      <c r="AL27" s="74"/>
      <c r="AM27" s="74"/>
      <c r="AN27" s="145"/>
      <c r="AO27" s="145"/>
      <c r="AP27" s="74"/>
      <c r="AQ27" s="74"/>
      <c r="AR27" s="102"/>
      <c r="AS27" s="102"/>
      <c r="AT27" s="102"/>
    </row>
    <row r="28" spans="1:46" ht="17.25" customHeight="1">
      <c r="A28" s="225">
        <f>IF('كشف النقاط'!A28&gt;0,'كشف النقاط'!A28," ")</f>
        <v>20</v>
      </c>
      <c r="B28" s="171" t="str">
        <f>IF('كشف النقاط'!B28&gt;0,'كشف النقاط'!B28," ")</f>
        <v>مريان</v>
      </c>
      <c r="C28" s="171" t="str">
        <f>IF('كشف النقاط'!C28&gt;0,'كشف النقاط'!C28," ")</f>
        <v>ليلى</v>
      </c>
      <c r="D28" s="88" t="str">
        <f>IF('كشف النقاط'!D28&gt;0,'كشف النقاط'!D28," ")</f>
        <v> </v>
      </c>
      <c r="E28" s="153">
        <f>'كشف النقاط'!I28</f>
        <v>75</v>
      </c>
      <c r="F28" s="154">
        <f t="shared" si="0"/>
        <v>6</v>
      </c>
      <c r="G28" s="153">
        <f>'كشف النقاط'!I81</f>
        <v>81</v>
      </c>
      <c r="H28" s="154">
        <f t="shared" si="1"/>
        <v>6</v>
      </c>
      <c r="I28" s="155">
        <f t="shared" si="2"/>
        <v>13</v>
      </c>
      <c r="J28" s="156">
        <f t="shared" si="3"/>
        <v>12</v>
      </c>
      <c r="K28" s="153">
        <f>'كشف النقاط'!I135</f>
        <v>27</v>
      </c>
      <c r="L28" s="154">
        <f t="shared" si="4"/>
        <v>0</v>
      </c>
      <c r="M28" s="155">
        <f t="shared" si="5"/>
        <v>9</v>
      </c>
      <c r="N28" s="156">
        <f t="shared" si="6"/>
        <v>0</v>
      </c>
      <c r="O28" s="157">
        <f>'كشف النقاط'!I187</f>
        <v>55</v>
      </c>
      <c r="P28" s="154">
        <f t="shared" si="7"/>
        <v>4</v>
      </c>
      <c r="Q28" s="153">
        <f>'كشف النقاط'!I240</f>
        <v>55</v>
      </c>
      <c r="R28" s="154">
        <f t="shared" si="8"/>
        <v>4</v>
      </c>
      <c r="S28" s="153">
        <f t="shared" si="9"/>
        <v>13.75</v>
      </c>
      <c r="T28" s="158">
        <f t="shared" si="10"/>
        <v>8</v>
      </c>
      <c r="U28" s="153">
        <f>'كشف النقاط'!I294</f>
        <v>30</v>
      </c>
      <c r="V28" s="159">
        <f t="shared" si="11"/>
        <v>3</v>
      </c>
      <c r="W28" s="153">
        <f>'كشف النقاط'!I348</f>
        <v>38.5</v>
      </c>
      <c r="X28" s="159">
        <f t="shared" si="12"/>
        <v>0</v>
      </c>
      <c r="Y28" s="153">
        <f t="shared" si="13"/>
        <v>9.785714285714286</v>
      </c>
      <c r="Z28" s="158">
        <f t="shared" si="14"/>
        <v>3</v>
      </c>
      <c r="AA28" s="153">
        <f t="shared" si="15"/>
        <v>12.05</v>
      </c>
      <c r="AB28" s="480">
        <f t="shared" si="16"/>
        <v>30</v>
      </c>
      <c r="AC28" s="484" t="str">
        <f>IF('كشف النقاط'!H28+'كشف النقاط'!H81+'كشف النقاط'!H135+'كشف النقاط'!H187+'كشف النقاط'!H240+'كشف النقاط'!H294+'كشف النقاط'!H348&gt;0,"إنقاد"," ")</f>
        <v> </v>
      </c>
      <c r="AD28" s="485"/>
      <c r="AE28" s="145"/>
      <c r="AF28" s="48"/>
      <c r="AG28" s="48"/>
      <c r="AH28" s="152"/>
      <c r="AI28" s="74"/>
      <c r="AJ28" s="74"/>
      <c r="AK28" s="74"/>
      <c r="AL28" s="74"/>
      <c r="AM28" s="74"/>
      <c r="AN28" s="145"/>
      <c r="AO28" s="145"/>
      <c r="AP28" s="74"/>
      <c r="AQ28" s="74"/>
      <c r="AR28" s="102"/>
      <c r="AS28" s="102"/>
      <c r="AT28" s="102"/>
    </row>
    <row r="29" spans="1:46" ht="17.25" customHeight="1">
      <c r="A29" s="225">
        <f>IF('كشف النقاط'!A29&gt;0,'كشف النقاط'!A29," ")</f>
        <v>21</v>
      </c>
      <c r="B29" s="171" t="str">
        <f>IF('كشف النقاط'!B29&gt;0,'كشف النقاط'!B29," ")</f>
        <v>عليات</v>
      </c>
      <c r="C29" s="171" t="str">
        <f>IF('كشف النقاط'!C29&gt;0,'كشف النقاط'!C29," ")</f>
        <v>وسيم</v>
      </c>
      <c r="D29" s="88" t="str">
        <f>IF('كشف النقاط'!D29&gt;0,'كشف النقاط'!D29," ")</f>
        <v> </v>
      </c>
      <c r="E29" s="153">
        <f>'كشف النقاط'!I29</f>
        <v>60</v>
      </c>
      <c r="F29" s="154">
        <f t="shared" si="0"/>
        <v>6</v>
      </c>
      <c r="G29" s="153">
        <f>'كشف النقاط'!I82</f>
        <v>78</v>
      </c>
      <c r="H29" s="154">
        <f t="shared" si="1"/>
        <v>6</v>
      </c>
      <c r="I29" s="155">
        <f t="shared" si="2"/>
        <v>11.5</v>
      </c>
      <c r="J29" s="156">
        <f t="shared" si="3"/>
        <v>12</v>
      </c>
      <c r="K29" s="153">
        <f>'كشف النقاط'!I136</f>
        <v>30</v>
      </c>
      <c r="L29" s="154">
        <f t="shared" si="4"/>
        <v>3</v>
      </c>
      <c r="M29" s="155">
        <f t="shared" si="5"/>
        <v>10</v>
      </c>
      <c r="N29" s="156">
        <f t="shared" si="6"/>
        <v>3</v>
      </c>
      <c r="O29" s="157">
        <f>'كشف النقاط'!I188</f>
        <v>48</v>
      </c>
      <c r="P29" s="154">
        <f t="shared" si="7"/>
        <v>4</v>
      </c>
      <c r="Q29" s="153">
        <f>'كشف النقاط'!I241</f>
        <v>61</v>
      </c>
      <c r="R29" s="154">
        <f t="shared" si="8"/>
        <v>4</v>
      </c>
      <c r="S29" s="153">
        <f t="shared" si="9"/>
        <v>13.625</v>
      </c>
      <c r="T29" s="158">
        <f t="shared" si="10"/>
        <v>8</v>
      </c>
      <c r="U29" s="153">
        <f>'كشف النقاط'!I295</f>
        <v>40.5</v>
      </c>
      <c r="V29" s="159">
        <f t="shared" si="11"/>
        <v>3</v>
      </c>
      <c r="W29" s="153">
        <f>'كشف النقاط'!I349</f>
        <v>33</v>
      </c>
      <c r="X29" s="159">
        <f t="shared" si="12"/>
        <v>0</v>
      </c>
      <c r="Y29" s="153">
        <f t="shared" si="13"/>
        <v>10.5</v>
      </c>
      <c r="Z29" s="158">
        <f t="shared" si="14"/>
        <v>7</v>
      </c>
      <c r="AA29" s="153">
        <f t="shared" si="15"/>
        <v>11.683333333333334</v>
      </c>
      <c r="AB29" s="480">
        <f t="shared" si="16"/>
        <v>30</v>
      </c>
      <c r="AC29" s="481" t="str">
        <f>IF('كشف النقاط'!H29+'كشف النقاط'!H82+'كشف النقاط'!H136+'كشف النقاط'!H188+'كشف النقاط'!H241+'كشف النقاط'!H295+'كشف النقاط'!H349&gt;0,"إنقاد"," ")</f>
        <v> </v>
      </c>
      <c r="AD29" s="482"/>
      <c r="AE29" s="145"/>
      <c r="AF29" s="48"/>
      <c r="AG29" s="48"/>
      <c r="AH29" s="152"/>
      <c r="AI29" s="74"/>
      <c r="AJ29" s="74"/>
      <c r="AK29" s="74"/>
      <c r="AL29" s="74"/>
      <c r="AM29" s="74"/>
      <c r="AN29" s="145"/>
      <c r="AO29" s="145"/>
      <c r="AP29" s="74"/>
      <c r="AQ29" s="74"/>
      <c r="AR29" s="102"/>
      <c r="AS29" s="102"/>
      <c r="AT29" s="102"/>
    </row>
    <row r="30" spans="1:46" ht="17.25" customHeight="1">
      <c r="A30" s="225">
        <f>IF('كشف النقاط'!A30&gt;0,'كشف النقاط'!A30," ")</f>
        <v>22</v>
      </c>
      <c r="B30" s="171" t="str">
        <f>IF('كشف النقاط'!B30&gt;0,'كشف النقاط'!B30," ")</f>
        <v>شنش</v>
      </c>
      <c r="C30" s="171" t="str">
        <f>IF('كشف النقاط'!C30&gt;0,'كشف النقاط'!C30," ")</f>
        <v>بلال</v>
      </c>
      <c r="D30" s="88" t="str">
        <f>IF('كشف النقاط'!D30&gt;0,'كشف النقاط'!D30," ")</f>
        <v> </v>
      </c>
      <c r="E30" s="153">
        <f>'كشف النقاط'!I30</f>
        <v>60</v>
      </c>
      <c r="F30" s="154">
        <f t="shared" si="0"/>
        <v>6</v>
      </c>
      <c r="G30" s="153">
        <f>'كشف النقاط'!I83</f>
        <v>78</v>
      </c>
      <c r="H30" s="154">
        <f t="shared" si="1"/>
        <v>6</v>
      </c>
      <c r="I30" s="155">
        <f t="shared" si="2"/>
        <v>11.5</v>
      </c>
      <c r="J30" s="156">
        <f t="shared" si="3"/>
        <v>12</v>
      </c>
      <c r="K30" s="153">
        <f>'كشف النقاط'!I137</f>
        <v>24.75</v>
      </c>
      <c r="L30" s="154">
        <f t="shared" si="4"/>
        <v>0</v>
      </c>
      <c r="M30" s="155">
        <f t="shared" si="5"/>
        <v>8.25</v>
      </c>
      <c r="N30" s="156">
        <f t="shared" si="6"/>
        <v>0</v>
      </c>
      <c r="O30" s="157">
        <f>'كشف النقاط'!I189</f>
        <v>44</v>
      </c>
      <c r="P30" s="154">
        <f t="shared" si="7"/>
        <v>4</v>
      </c>
      <c r="Q30" s="153">
        <f>'كشف النقاط'!I242</f>
        <v>44.5</v>
      </c>
      <c r="R30" s="154">
        <f t="shared" si="8"/>
        <v>4</v>
      </c>
      <c r="S30" s="153">
        <f t="shared" si="9"/>
        <v>11.0625</v>
      </c>
      <c r="T30" s="158">
        <f t="shared" si="10"/>
        <v>8</v>
      </c>
      <c r="U30" s="153">
        <f>'كشف النقاط'!I296</f>
        <v>24</v>
      </c>
      <c r="V30" s="159">
        <f t="shared" si="11"/>
        <v>0</v>
      </c>
      <c r="W30" s="153">
        <f>'كشف النقاط'!I350</f>
        <v>34</v>
      </c>
      <c r="X30" s="159">
        <f t="shared" si="12"/>
        <v>0</v>
      </c>
      <c r="Y30" s="153">
        <f t="shared" si="13"/>
        <v>8.285714285714286</v>
      </c>
      <c r="Z30" s="158">
        <f t="shared" si="14"/>
        <v>0</v>
      </c>
      <c r="AA30" s="153">
        <f t="shared" si="15"/>
        <v>10.308333333333334</v>
      </c>
      <c r="AB30" s="480">
        <f t="shared" si="16"/>
        <v>30</v>
      </c>
      <c r="AC30" s="484" t="str">
        <f>IF('كشف النقاط'!H30+'كشف النقاط'!H83+'كشف النقاط'!H137+'كشف النقاط'!H189+'كشف النقاط'!H242+'كشف النقاط'!H296+'كشف النقاط'!H350&gt;0,"إنقاد"," ")</f>
        <v> </v>
      </c>
      <c r="AD30" s="485"/>
      <c r="AE30" s="145"/>
      <c r="AF30" s="48"/>
      <c r="AG30" s="48"/>
      <c r="AH30" s="152"/>
      <c r="AI30" s="74"/>
      <c r="AJ30" s="74"/>
      <c r="AK30" s="74"/>
      <c r="AL30" s="74"/>
      <c r="AM30" s="74"/>
      <c r="AN30" s="145"/>
      <c r="AO30" s="145"/>
      <c r="AP30" s="74"/>
      <c r="AQ30" s="74"/>
      <c r="AR30" s="102"/>
      <c r="AS30" s="102"/>
      <c r="AT30" s="102"/>
    </row>
    <row r="31" spans="1:46" ht="17.25" customHeight="1">
      <c r="A31" s="225">
        <f>IF('كشف النقاط'!A31&gt;0,'كشف النقاط'!A31," ")</f>
        <v>23</v>
      </c>
      <c r="B31" s="171" t="str">
        <f>IF('كشف النقاط'!B31&gt;0,'كشف النقاط'!B31," ")</f>
        <v>ذويب </v>
      </c>
      <c r="C31" s="171" t="str">
        <f>IF('كشف النقاط'!C31&gt;0,'كشف النقاط'!C31," ")</f>
        <v> دنيازاد</v>
      </c>
      <c r="D31" s="88" t="str">
        <f>IF('كشف النقاط'!D31&gt;0,'كشف النقاط'!D31," ")</f>
        <v>مع</v>
      </c>
      <c r="E31" s="153">
        <f>'كشف النقاط'!I31</f>
        <v>61.5</v>
      </c>
      <c r="F31" s="154">
        <f t="shared" si="0"/>
        <v>6</v>
      </c>
      <c r="G31" s="153">
        <f>'كشف النقاط'!I84</f>
        <v>54</v>
      </c>
      <c r="H31" s="154">
        <f t="shared" si="1"/>
        <v>0</v>
      </c>
      <c r="I31" s="155">
        <f t="shared" si="2"/>
        <v>9.625</v>
      </c>
      <c r="J31" s="156">
        <f t="shared" si="3"/>
        <v>6</v>
      </c>
      <c r="K31" s="153">
        <f>'كشف النقاط'!I138</f>
        <v>30</v>
      </c>
      <c r="L31" s="154">
        <f t="shared" si="4"/>
        <v>3</v>
      </c>
      <c r="M31" s="155">
        <f t="shared" si="5"/>
        <v>10</v>
      </c>
      <c r="N31" s="156">
        <f t="shared" si="6"/>
        <v>3</v>
      </c>
      <c r="O31" s="157">
        <f>'كشف النقاط'!I190</f>
        <v>48.25</v>
      </c>
      <c r="P31" s="154">
        <f t="shared" si="7"/>
        <v>4</v>
      </c>
      <c r="Q31" s="153">
        <f>'كشف النقاط'!I243</f>
        <v>53</v>
      </c>
      <c r="R31" s="154">
        <f t="shared" si="8"/>
        <v>4</v>
      </c>
      <c r="S31" s="153">
        <f t="shared" si="9"/>
        <v>12.65625</v>
      </c>
      <c r="T31" s="158">
        <f t="shared" si="10"/>
        <v>8</v>
      </c>
      <c r="U31" s="153">
        <f>'كشف النقاط'!I297</f>
        <v>20.25</v>
      </c>
      <c r="V31" s="159">
        <f t="shared" si="11"/>
        <v>0</v>
      </c>
      <c r="W31" s="153">
        <f>'كشف النقاط'!I351</f>
        <v>33</v>
      </c>
      <c r="X31" s="159">
        <f t="shared" si="12"/>
        <v>0</v>
      </c>
      <c r="Y31" s="153">
        <f t="shared" si="13"/>
        <v>7.607142857142857</v>
      </c>
      <c r="Z31" s="158">
        <f t="shared" si="14"/>
        <v>0</v>
      </c>
      <c r="AA31" s="153">
        <f t="shared" si="15"/>
        <v>10</v>
      </c>
      <c r="AB31" s="480">
        <f t="shared" si="16"/>
        <v>30</v>
      </c>
      <c r="AC31" s="483" t="str">
        <f>IF('كشف النقاط'!H31+'كشف النقاط'!H84+'كشف النقاط'!H138+'كشف النقاط'!H190+'كشف النقاط'!H243+'كشف النقاط'!H297+'كشف النقاط'!H351&gt;0,"إنقاد"," ")</f>
        <v>إنقاد</v>
      </c>
      <c r="AD31" s="210">
        <v>2016</v>
      </c>
      <c r="AE31" s="145"/>
      <c r="AF31" s="48"/>
      <c r="AG31" s="48"/>
      <c r="AH31" s="152"/>
      <c r="AI31" s="74"/>
      <c r="AJ31" s="74"/>
      <c r="AK31" s="74"/>
      <c r="AL31" s="74"/>
      <c r="AM31" s="74"/>
      <c r="AN31" s="145"/>
      <c r="AO31" s="145"/>
      <c r="AP31" s="74"/>
      <c r="AQ31" s="74"/>
      <c r="AR31" s="102"/>
      <c r="AS31" s="102"/>
      <c r="AT31" s="102"/>
    </row>
    <row r="32" spans="2:46" ht="15" customHeight="1">
      <c r="B32" s="150"/>
      <c r="C32" s="150"/>
      <c r="D32" s="151"/>
      <c r="E32" s="161" t="s">
        <v>502</v>
      </c>
      <c r="F32" s="162"/>
      <c r="G32" s="486" t="s">
        <v>498</v>
      </c>
      <c r="H32" s="163"/>
      <c r="I32" s="165"/>
      <c r="J32" s="163"/>
      <c r="K32" s="487" t="s">
        <v>497</v>
      </c>
      <c r="L32" s="162"/>
      <c r="M32" s="165"/>
      <c r="N32" s="162"/>
      <c r="O32" s="487" t="s">
        <v>499</v>
      </c>
      <c r="P32" s="162"/>
      <c r="Q32" s="478" t="s">
        <v>496</v>
      </c>
      <c r="R32" s="162"/>
      <c r="S32" s="163"/>
      <c r="T32" s="164"/>
      <c r="U32" s="478" t="s">
        <v>496</v>
      </c>
      <c r="V32" s="163"/>
      <c r="W32" s="161" t="s">
        <v>120</v>
      </c>
      <c r="X32" s="141"/>
      <c r="Y32" s="141"/>
      <c r="AE32" s="145"/>
      <c r="AF32" s="48"/>
      <c r="AG32" s="48"/>
      <c r="AH32" s="152"/>
      <c r="AI32" s="74"/>
      <c r="AJ32" s="74"/>
      <c r="AK32" s="74"/>
      <c r="AL32" s="74"/>
      <c r="AM32" s="74"/>
      <c r="AN32" s="145"/>
      <c r="AO32" s="145"/>
      <c r="AP32" s="74"/>
      <c r="AQ32" s="74"/>
      <c r="AR32" s="102"/>
      <c r="AS32" s="102"/>
      <c r="AT32" s="102"/>
    </row>
    <row r="33" spans="2:46" ht="15" customHeight="1">
      <c r="B33" s="150"/>
      <c r="C33" s="150"/>
      <c r="D33" s="151"/>
      <c r="E33" s="142"/>
      <c r="F33" s="140"/>
      <c r="G33" s="142"/>
      <c r="H33" s="140"/>
      <c r="I33"/>
      <c r="J33" s="140"/>
      <c r="K33" s="142"/>
      <c r="L33" s="140"/>
      <c r="M33"/>
      <c r="N33" s="140"/>
      <c r="O33" s="142"/>
      <c r="Q33" s="142"/>
      <c r="S33" s="141"/>
      <c r="T33" s="141"/>
      <c r="U33" s="142"/>
      <c r="V33" s="141"/>
      <c r="W33" s="142"/>
      <c r="X33" s="141"/>
      <c r="Y33" s="130" t="s">
        <v>30</v>
      </c>
      <c r="AE33" s="145"/>
      <c r="AF33" s="48"/>
      <c r="AG33" s="48"/>
      <c r="AH33" s="152"/>
      <c r="AI33" s="74"/>
      <c r="AJ33" s="74"/>
      <c r="AK33" s="74"/>
      <c r="AL33" s="74"/>
      <c r="AM33" s="74"/>
      <c r="AN33" s="145"/>
      <c r="AO33" s="145"/>
      <c r="AP33" s="74"/>
      <c r="AQ33" s="74"/>
      <c r="AR33" s="102"/>
      <c r="AS33" s="102"/>
      <c r="AT33" s="102"/>
    </row>
    <row r="34" spans="2:43" ht="15" customHeight="1">
      <c r="B34" s="150"/>
      <c r="C34" s="150"/>
      <c r="D34" s="151"/>
      <c r="E34" s="141"/>
      <c r="F34" s="140"/>
      <c r="G34" s="141"/>
      <c r="H34" s="140"/>
      <c r="I34" s="141"/>
      <c r="J34" s="140"/>
      <c r="K34" s="141"/>
      <c r="L34" s="140"/>
      <c r="M34" s="141"/>
      <c r="N34" s="140"/>
      <c r="O34" s="141"/>
      <c r="Q34" s="141"/>
      <c r="S34" s="141"/>
      <c r="T34" s="141"/>
      <c r="U34" s="141"/>
      <c r="V34" s="141"/>
      <c r="W34" s="141"/>
      <c r="X34" s="141"/>
      <c r="Y34" s="130"/>
      <c r="AE34" s="145"/>
      <c r="AF34" s="48"/>
      <c r="AG34" s="48"/>
      <c r="AH34" s="152"/>
      <c r="AI34" s="74"/>
      <c r="AJ34" s="74"/>
      <c r="AK34" s="74"/>
      <c r="AL34" s="74"/>
      <c r="AM34" s="74"/>
      <c r="AN34" s="145"/>
      <c r="AO34" s="145"/>
      <c r="AP34" s="74"/>
      <c r="AQ34" s="74"/>
    </row>
    <row r="35" spans="2:43" ht="15" customHeight="1">
      <c r="B35" s="150"/>
      <c r="C35" s="150"/>
      <c r="D35" s="151"/>
      <c r="E35" s="141"/>
      <c r="F35" s="140"/>
      <c r="G35" s="141"/>
      <c r="H35" s="140"/>
      <c r="I35" s="141"/>
      <c r="J35" s="140"/>
      <c r="K35" s="141"/>
      <c r="L35" s="140"/>
      <c r="M35" s="141"/>
      <c r="N35" s="140"/>
      <c r="O35" s="141"/>
      <c r="Q35" s="141"/>
      <c r="S35" s="141"/>
      <c r="T35" s="141"/>
      <c r="U35" s="141"/>
      <c r="V35" s="141"/>
      <c r="W35" s="141"/>
      <c r="X35" s="141"/>
      <c r="Y35" s="130"/>
      <c r="AE35" s="145"/>
      <c r="AF35" s="48"/>
      <c r="AG35" s="48"/>
      <c r="AH35" s="152"/>
      <c r="AI35" s="74"/>
      <c r="AJ35" s="74"/>
      <c r="AK35" s="74"/>
      <c r="AL35" s="74"/>
      <c r="AM35" s="74"/>
      <c r="AN35" s="145"/>
      <c r="AO35" s="145"/>
      <c r="AP35" s="74"/>
      <c r="AQ35" s="74"/>
    </row>
    <row r="36" spans="2:43" ht="15" customHeight="1">
      <c r="B36" s="150"/>
      <c r="C36" s="150"/>
      <c r="D36" s="151"/>
      <c r="E36" s="141"/>
      <c r="F36" s="140"/>
      <c r="G36" s="141"/>
      <c r="H36" s="140"/>
      <c r="I36" s="141"/>
      <c r="J36" s="140"/>
      <c r="K36" s="141"/>
      <c r="L36" s="140"/>
      <c r="M36" s="141"/>
      <c r="N36" s="140"/>
      <c r="O36" s="141"/>
      <c r="Q36" s="141"/>
      <c r="S36" s="141"/>
      <c r="T36" s="141"/>
      <c r="U36" s="141"/>
      <c r="V36" s="141"/>
      <c r="W36" s="141"/>
      <c r="X36" s="141"/>
      <c r="Y36" s="130"/>
      <c r="AE36" s="145"/>
      <c r="AF36" s="48"/>
      <c r="AG36" s="48"/>
      <c r="AH36" s="152"/>
      <c r="AI36" s="74"/>
      <c r="AJ36" s="74"/>
      <c r="AK36" s="74"/>
      <c r="AL36" s="74"/>
      <c r="AM36" s="74"/>
      <c r="AN36" s="145"/>
      <c r="AO36" s="145"/>
      <c r="AP36" s="74"/>
      <c r="AQ36" s="74"/>
    </row>
    <row r="37" spans="2:43" ht="15" customHeight="1">
      <c r="B37" s="150"/>
      <c r="C37" s="150"/>
      <c r="D37" s="151"/>
      <c r="E37" s="141"/>
      <c r="F37" s="140"/>
      <c r="G37" s="141"/>
      <c r="H37" s="140"/>
      <c r="I37" s="141"/>
      <c r="J37" s="140"/>
      <c r="K37" s="141"/>
      <c r="L37" s="140"/>
      <c r="M37" s="141"/>
      <c r="N37" s="140"/>
      <c r="O37" s="141"/>
      <c r="Q37" s="141"/>
      <c r="S37" s="141"/>
      <c r="T37" s="141"/>
      <c r="U37" s="141"/>
      <c r="V37" s="141"/>
      <c r="W37" s="141"/>
      <c r="X37" s="141"/>
      <c r="Y37" s="130"/>
      <c r="AE37" s="145"/>
      <c r="AF37" s="48"/>
      <c r="AG37" s="48"/>
      <c r="AH37" s="152"/>
      <c r="AI37" s="74"/>
      <c r="AJ37" s="74"/>
      <c r="AK37" s="74"/>
      <c r="AL37" s="74"/>
      <c r="AM37" s="74"/>
      <c r="AN37" s="145"/>
      <c r="AO37" s="145"/>
      <c r="AP37" s="74"/>
      <c r="AQ37" s="74"/>
    </row>
    <row r="38" spans="2:43" ht="15" customHeight="1">
      <c r="B38" s="150"/>
      <c r="C38" s="150"/>
      <c r="D38" s="151"/>
      <c r="E38" s="141"/>
      <c r="F38" s="140"/>
      <c r="G38" s="141"/>
      <c r="H38" s="140"/>
      <c r="I38" s="141"/>
      <c r="J38" s="140"/>
      <c r="K38" s="141"/>
      <c r="L38" s="140"/>
      <c r="M38" s="141"/>
      <c r="N38" s="140"/>
      <c r="O38" s="141"/>
      <c r="Q38" s="141"/>
      <c r="S38" s="141"/>
      <c r="T38" s="141"/>
      <c r="U38" s="141"/>
      <c r="V38" s="141"/>
      <c r="W38" s="141"/>
      <c r="X38" s="141"/>
      <c r="Y38" s="130"/>
      <c r="AE38" s="145"/>
      <c r="AF38" s="48"/>
      <c r="AG38" s="48"/>
      <c r="AH38" s="152"/>
      <c r="AI38" s="74"/>
      <c r="AJ38" s="74"/>
      <c r="AK38" s="74"/>
      <c r="AL38" s="74"/>
      <c r="AM38" s="74"/>
      <c r="AN38" s="145"/>
      <c r="AO38" s="145"/>
      <c r="AP38" s="74"/>
      <c r="AQ38" s="74"/>
    </row>
    <row r="39" spans="32:34" ht="15" customHeight="1">
      <c r="AF39" s="48"/>
      <c r="AG39" s="48"/>
      <c r="AH39" s="143"/>
    </row>
    <row r="40" spans="32:34" ht="15" customHeight="1">
      <c r="AF40" s="48"/>
      <c r="AG40" s="48"/>
      <c r="AH40" s="143"/>
    </row>
    <row r="41" spans="32:34" ht="15" customHeight="1">
      <c r="AF41" s="48"/>
      <c r="AG41" s="48"/>
      <c r="AH41" s="143"/>
    </row>
    <row r="42" spans="32:34" ht="15" customHeight="1">
      <c r="AF42" s="48"/>
      <c r="AG42" s="48"/>
      <c r="AH42" s="143"/>
    </row>
    <row r="43" spans="32:34" ht="15" customHeight="1">
      <c r="AF43" s="48"/>
      <c r="AG43" s="48"/>
      <c r="AH43" s="143"/>
    </row>
    <row r="44" spans="32:34" ht="15" customHeight="1">
      <c r="AF44" s="48"/>
      <c r="AG44" s="48"/>
      <c r="AH44" s="143"/>
    </row>
  </sheetData>
  <sheetProtection/>
  <mergeCells count="10">
    <mergeCell ref="AC5:AD8"/>
    <mergeCell ref="B5:B8"/>
    <mergeCell ref="C5:C8"/>
    <mergeCell ref="A5:A8"/>
    <mergeCell ref="AB5:AB8"/>
    <mergeCell ref="J5:J8"/>
    <mergeCell ref="N5:N8"/>
    <mergeCell ref="Z5:Z8"/>
    <mergeCell ref="T5:T8"/>
    <mergeCell ref="D5:D8"/>
  </mergeCells>
  <printOptions/>
  <pageMargins left="0" right="0"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8"/>
  </sheetPr>
  <dimension ref="A1:AR36"/>
  <sheetViews>
    <sheetView rightToLeft="1" view="pageBreakPreview" zoomScale="98" zoomScaleSheetLayoutView="98" workbookViewId="0" topLeftCell="A1">
      <selection activeCell="AA43" sqref="AA43"/>
    </sheetView>
  </sheetViews>
  <sheetFormatPr defaultColWidth="11.421875" defaultRowHeight="12.75"/>
  <cols>
    <col min="1" max="1" width="4.00390625" style="94" customWidth="1"/>
    <col min="2" max="2" width="8.421875" style="94" customWidth="1"/>
    <col min="3" max="3" width="10.7109375" style="94" customWidth="1"/>
    <col min="4" max="4" width="4.57421875" style="94" customWidth="1"/>
    <col min="5" max="5" width="5.8515625" style="94" customWidth="1"/>
    <col min="6" max="6" width="3.57421875" style="94" customWidth="1"/>
    <col min="7" max="7" width="6.140625" style="94" customWidth="1"/>
    <col min="8" max="8" width="3.7109375" style="94" customWidth="1"/>
    <col min="9" max="9" width="6.00390625" style="94" customWidth="1"/>
    <col min="10" max="10" width="3.57421875" style="94" customWidth="1"/>
    <col min="11" max="11" width="5.57421875" style="94" customWidth="1"/>
    <col min="12" max="12" width="3.28125" style="94" customWidth="1"/>
    <col min="13" max="13" width="6.7109375" style="94" customWidth="1"/>
    <col min="14" max="14" width="3.140625" style="94" customWidth="1"/>
    <col min="15" max="15" width="6.8515625" style="94" customWidth="1"/>
    <col min="16" max="16" width="3.140625" style="94" customWidth="1"/>
    <col min="17" max="17" width="5.7109375" style="94" customWidth="1"/>
    <col min="18" max="18" width="2.8515625" style="94" customWidth="1"/>
    <col min="19" max="19" width="5.57421875" style="94" customWidth="1"/>
    <col min="20" max="20" width="3.00390625" style="94" customWidth="1"/>
    <col min="21" max="21" width="6.140625" style="94" customWidth="1"/>
    <col min="22" max="22" width="3.28125" style="94" customWidth="1"/>
    <col min="23" max="23" width="6.140625" style="94" customWidth="1"/>
    <col min="24" max="24" width="2.7109375" style="94" customWidth="1"/>
    <col min="25" max="25" width="6.421875" style="94" customWidth="1"/>
    <col min="26" max="26" width="3.140625" style="94" customWidth="1"/>
    <col min="27" max="27" width="5.57421875" style="94" customWidth="1"/>
    <col min="28" max="28" width="3.28125" style="201" customWidth="1"/>
    <col min="29" max="29" width="7.7109375" style="94" customWidth="1"/>
    <col min="30" max="30" width="11.421875" style="94" customWidth="1"/>
    <col min="31" max="31" width="15.00390625" style="94" customWidth="1"/>
    <col min="32" max="33" width="11.421875" style="94" customWidth="1"/>
    <col min="34" max="34" width="13.00390625" style="94" customWidth="1"/>
    <col min="35" max="16384" width="11.421875" style="94" customWidth="1"/>
  </cols>
  <sheetData>
    <row r="1" spans="1:23" ht="18">
      <c r="A1" s="108" t="s">
        <v>20</v>
      </c>
      <c r="B1" s="108"/>
      <c r="R1" s="224" t="s">
        <v>91</v>
      </c>
      <c r="S1" s="128"/>
      <c r="T1" s="128"/>
      <c r="U1" s="128"/>
      <c r="V1" s="128"/>
      <c r="W1" s="128"/>
    </row>
    <row r="2" spans="1:23" ht="18">
      <c r="A2" s="108" t="s">
        <v>21</v>
      </c>
      <c r="B2" s="108"/>
      <c r="R2" s="130" t="s">
        <v>29</v>
      </c>
      <c r="S2" s="128"/>
      <c r="T2" s="128"/>
      <c r="U2" s="128"/>
      <c r="V2" s="128"/>
      <c r="W2" s="128"/>
    </row>
    <row r="3" spans="1:23" ht="18">
      <c r="A3" s="108" t="s">
        <v>3</v>
      </c>
      <c r="B3" s="108"/>
      <c r="R3" s="130" t="s">
        <v>22</v>
      </c>
      <c r="S3" s="128"/>
      <c r="T3" s="128"/>
      <c r="U3" s="128"/>
      <c r="V3" s="128"/>
      <c r="W3" s="128"/>
    </row>
    <row r="4" spans="2:27" ht="22.5" customHeight="1">
      <c r="B4" s="49" t="s">
        <v>114</v>
      </c>
      <c r="I4" s="110" t="s">
        <v>41</v>
      </c>
      <c r="S4" s="108" t="s">
        <v>184</v>
      </c>
      <c r="T4" s="108"/>
      <c r="U4" s="108"/>
      <c r="V4" s="108"/>
      <c r="W4" s="108"/>
      <c r="X4" s="108"/>
      <c r="Y4" s="108"/>
      <c r="AA4" s="130" t="s">
        <v>492</v>
      </c>
    </row>
    <row r="5" spans="1:29" ht="21.75" customHeight="1">
      <c r="A5" s="214"/>
      <c r="B5" s="602" t="s">
        <v>9</v>
      </c>
      <c r="C5" s="602" t="s">
        <v>10</v>
      </c>
      <c r="D5" s="605" t="s">
        <v>93</v>
      </c>
      <c r="E5" s="213" t="s">
        <v>35</v>
      </c>
      <c r="F5" s="54"/>
      <c r="G5" s="52"/>
      <c r="H5" s="52"/>
      <c r="I5" s="54"/>
      <c r="J5" s="617" t="s">
        <v>33</v>
      </c>
      <c r="K5" s="204" t="s">
        <v>36</v>
      </c>
      <c r="L5" s="54"/>
      <c r="M5" s="54"/>
      <c r="N5" s="617" t="s">
        <v>33</v>
      </c>
      <c r="O5" s="203" t="s">
        <v>105</v>
      </c>
      <c r="P5" s="54"/>
      <c r="Q5" s="54"/>
      <c r="R5" s="54"/>
      <c r="S5" s="54"/>
      <c r="T5" s="617" t="s">
        <v>33</v>
      </c>
      <c r="U5" s="204" t="s">
        <v>157</v>
      </c>
      <c r="V5" s="53"/>
      <c r="W5" s="53"/>
      <c r="X5" s="116"/>
      <c r="Y5" s="116"/>
      <c r="Z5" s="617" t="s">
        <v>33</v>
      </c>
      <c r="AA5" s="111"/>
      <c r="AB5" s="620" t="s">
        <v>33</v>
      </c>
      <c r="AC5" s="614" t="s">
        <v>25</v>
      </c>
    </row>
    <row r="6" spans="1:44" ht="15.75" customHeight="1">
      <c r="A6" s="168" t="s">
        <v>8</v>
      </c>
      <c r="B6" s="603"/>
      <c r="C6" s="603"/>
      <c r="D6" s="606"/>
      <c r="E6" s="207" t="s">
        <v>100</v>
      </c>
      <c r="F6" s="186"/>
      <c r="G6" s="208" t="s">
        <v>101</v>
      </c>
      <c r="H6" s="186"/>
      <c r="I6" s="117"/>
      <c r="J6" s="618"/>
      <c r="K6" s="186" t="s">
        <v>104</v>
      </c>
      <c r="L6" s="207"/>
      <c r="M6" s="117"/>
      <c r="N6" s="618"/>
      <c r="O6" s="120" t="s">
        <v>106</v>
      </c>
      <c r="P6" s="120"/>
      <c r="Q6" s="207" t="s">
        <v>108</v>
      </c>
      <c r="R6" s="120"/>
      <c r="S6" s="117"/>
      <c r="T6" s="612"/>
      <c r="U6" s="117" t="s">
        <v>110</v>
      </c>
      <c r="V6" s="120"/>
      <c r="W6" s="207" t="s">
        <v>112</v>
      </c>
      <c r="X6" s="120"/>
      <c r="Y6" s="117"/>
      <c r="Z6" s="618"/>
      <c r="AA6" s="206" t="s">
        <v>23</v>
      </c>
      <c r="AB6" s="621"/>
      <c r="AC6" s="615"/>
      <c r="AE6" s="102"/>
      <c r="AF6" s="187"/>
      <c r="AG6" s="102"/>
      <c r="AH6" s="102"/>
      <c r="AI6" s="102"/>
      <c r="AJ6" s="102"/>
      <c r="AK6" s="102"/>
      <c r="AL6" s="102"/>
      <c r="AM6" s="102"/>
      <c r="AN6" s="102"/>
      <c r="AO6" s="102"/>
      <c r="AP6" s="102"/>
      <c r="AQ6" s="102"/>
      <c r="AR6" s="102"/>
    </row>
    <row r="7" spans="1:44" ht="15" customHeight="1">
      <c r="A7" s="205"/>
      <c r="B7" s="603"/>
      <c r="C7" s="603"/>
      <c r="D7" s="606"/>
      <c r="E7" s="209" t="s">
        <v>40</v>
      </c>
      <c r="F7" s="210"/>
      <c r="G7" s="211" t="s">
        <v>102</v>
      </c>
      <c r="H7" s="210"/>
      <c r="I7" s="132" t="s">
        <v>24</v>
      </c>
      <c r="J7" s="618"/>
      <c r="K7" s="212" t="s">
        <v>103</v>
      </c>
      <c r="L7" s="210"/>
      <c r="M7" s="122" t="s">
        <v>24</v>
      </c>
      <c r="N7" s="618"/>
      <c r="O7" s="123" t="s">
        <v>107</v>
      </c>
      <c r="P7" s="124"/>
      <c r="Q7" s="209" t="s">
        <v>109</v>
      </c>
      <c r="R7" s="126"/>
      <c r="S7" s="133" t="s">
        <v>24</v>
      </c>
      <c r="T7" s="612"/>
      <c r="U7" s="123" t="s">
        <v>111</v>
      </c>
      <c r="V7" s="126"/>
      <c r="W7" s="209" t="s">
        <v>40</v>
      </c>
      <c r="X7" s="126"/>
      <c r="Y7" s="133" t="s">
        <v>24</v>
      </c>
      <c r="Z7" s="618"/>
      <c r="AA7" s="206" t="s">
        <v>26</v>
      </c>
      <c r="AB7" s="621"/>
      <c r="AC7" s="615"/>
      <c r="AE7" s="188"/>
      <c r="AF7" s="189"/>
      <c r="AG7" s="189"/>
      <c r="AH7" s="102"/>
      <c r="AI7" s="102"/>
      <c r="AJ7" s="102"/>
      <c r="AK7" s="102"/>
      <c r="AL7" s="102"/>
      <c r="AM7" s="102"/>
      <c r="AN7" s="102"/>
      <c r="AO7" s="102"/>
      <c r="AP7" s="102"/>
      <c r="AQ7" s="102"/>
      <c r="AR7" s="102"/>
    </row>
    <row r="8" spans="1:44" ht="12" customHeight="1">
      <c r="A8" s="215"/>
      <c r="B8" s="604"/>
      <c r="C8" s="604"/>
      <c r="D8" s="607"/>
      <c r="E8" s="137" t="s">
        <v>24</v>
      </c>
      <c r="F8" s="137" t="s">
        <v>27</v>
      </c>
      <c r="G8" s="137" t="s">
        <v>24</v>
      </c>
      <c r="H8" s="137" t="s">
        <v>27</v>
      </c>
      <c r="I8" s="138"/>
      <c r="J8" s="619"/>
      <c r="K8" s="137" t="s">
        <v>24</v>
      </c>
      <c r="L8" s="137" t="s">
        <v>27</v>
      </c>
      <c r="M8" s="138"/>
      <c r="N8" s="619"/>
      <c r="O8" s="139" t="s">
        <v>24</v>
      </c>
      <c r="P8" s="137" t="s">
        <v>27</v>
      </c>
      <c r="Q8" s="137" t="s">
        <v>24</v>
      </c>
      <c r="R8" s="137" t="s">
        <v>27</v>
      </c>
      <c r="S8" s="138"/>
      <c r="T8" s="613"/>
      <c r="U8" s="137" t="s">
        <v>24</v>
      </c>
      <c r="V8" s="137" t="s">
        <v>27</v>
      </c>
      <c r="W8" s="137" t="s">
        <v>24</v>
      </c>
      <c r="X8" s="137" t="s">
        <v>27</v>
      </c>
      <c r="Y8" s="138"/>
      <c r="Z8" s="619"/>
      <c r="AA8" s="127"/>
      <c r="AB8" s="622"/>
      <c r="AC8" s="616"/>
      <c r="AE8" s="146"/>
      <c r="AF8" s="147"/>
      <c r="AG8" s="145"/>
      <c r="AH8" s="146"/>
      <c r="AI8" s="145"/>
      <c r="AJ8" s="145"/>
      <c r="AK8" s="145"/>
      <c r="AL8" s="74"/>
      <c r="AM8" s="74"/>
      <c r="AN8" s="145"/>
      <c r="AO8" s="145"/>
      <c r="AP8" s="145"/>
      <c r="AQ8" s="102"/>
      <c r="AR8" s="102"/>
    </row>
    <row r="9" spans="1:44" s="144" customFormat="1" ht="16.5" customHeight="1" hidden="1">
      <c r="A9" s="225">
        <f>IF('كشف النقاط'!A9&gt;0,'كشف النقاط'!A9," ")</f>
        <v>1</v>
      </c>
      <c r="B9" s="202" t="str">
        <f>IF('كشف النقاط'!B9&gt;0,'كشف النقاط'!B9," ")</f>
        <v>بوخاتم</v>
      </c>
      <c r="C9" s="202" t="str">
        <f>IF('كشف النقاط'!C9&gt;0,'كشف النقاط'!C9," ")</f>
        <v>دنيا</v>
      </c>
      <c r="D9" s="88" t="str">
        <f>IF('كشف النقاط'!D9&gt;0,'كشف النقاط'!D9," ")</f>
        <v> </v>
      </c>
      <c r="E9" s="216">
        <f>'كشف النقاط'!N9</f>
        <v>78</v>
      </c>
      <c r="F9" s="217">
        <f>IF(E9&lt;60,0,6)</f>
        <v>6</v>
      </c>
      <c r="G9" s="216">
        <f>'كشف النقاط'!N62</f>
        <v>87</v>
      </c>
      <c r="H9" s="217">
        <f>IF(G9&lt;60,0,6)</f>
        <v>6</v>
      </c>
      <c r="I9" s="218">
        <f>(G9+E9)/12</f>
        <v>13.75</v>
      </c>
      <c r="J9" s="219">
        <f>IF(I9&lt;10,H9+F9,12)</f>
        <v>12</v>
      </c>
      <c r="K9" s="216">
        <f>'كشف النقاط'!N116</f>
        <v>27</v>
      </c>
      <c r="L9" s="217">
        <f>IF(K9&lt;30,0,3)</f>
        <v>0</v>
      </c>
      <c r="M9" s="218">
        <f>K9/3</f>
        <v>9</v>
      </c>
      <c r="N9" s="219">
        <f>L9</f>
        <v>0</v>
      </c>
      <c r="O9" s="220">
        <f>'كشف النقاط'!N168</f>
        <v>50</v>
      </c>
      <c r="P9" s="217">
        <f>IF(O9&lt;40,0,4)</f>
        <v>4</v>
      </c>
      <c r="Q9" s="216">
        <f>'كشف النقاط'!N221</f>
        <v>59</v>
      </c>
      <c r="R9" s="217">
        <f>IF(Q9&lt;40,0,4)</f>
        <v>4</v>
      </c>
      <c r="S9" s="216">
        <f>(Q9+O9)/8</f>
        <v>13.625</v>
      </c>
      <c r="T9" s="221">
        <f>IF(S9&lt;10,R9+P9,8)</f>
        <v>8</v>
      </c>
      <c r="U9" s="216">
        <f>'كشف النقاط'!N275</f>
        <v>36.75</v>
      </c>
      <c r="V9" s="222">
        <f>IF(U9&lt;30,0,3)</f>
        <v>3</v>
      </c>
      <c r="W9" s="216">
        <f>'كشف النقاط'!N329</f>
        <v>26</v>
      </c>
      <c r="X9" s="222">
        <f>IF(W9&lt;40,0,4)</f>
        <v>0</v>
      </c>
      <c r="Y9" s="216">
        <f>(W9+U9)/7</f>
        <v>8.964285714285714</v>
      </c>
      <c r="Z9" s="221">
        <f>IF(Y9&lt;10,X9+V9,7)</f>
        <v>3</v>
      </c>
      <c r="AA9" s="216">
        <f>(W9+U9+Q9+O9+K9+G9+E9)/30</f>
        <v>12.125</v>
      </c>
      <c r="AB9" s="223">
        <f>IF(AA9&lt;10,Z9+T9+N9+J9,30)</f>
        <v>30</v>
      </c>
      <c r="AC9" s="190" t="str">
        <f>IF('كشف النقاط'!H9+'كشف النقاط'!H62+'كشف النقاط'!H116+'كشف النقاط'!H168+'كشف النقاط'!H221+'كشف النقاط'!H275+'كشف النقاط'!H329&gt;0,"انقاذ"," ")</f>
        <v> </v>
      </c>
      <c r="AE9" s="191"/>
      <c r="AF9" s="192"/>
      <c r="AG9" s="192"/>
      <c r="AH9" s="193"/>
      <c r="AI9" s="191"/>
      <c r="AJ9" s="191"/>
      <c r="AK9" s="191"/>
      <c r="AL9" s="191"/>
      <c r="AM9" s="191"/>
      <c r="AN9" s="191"/>
      <c r="AO9" s="191"/>
      <c r="AP9" s="191"/>
      <c r="AQ9" s="194"/>
      <c r="AR9" s="194"/>
    </row>
    <row r="10" spans="1:44" s="144" customFormat="1" ht="16.5" customHeight="1" hidden="1">
      <c r="A10" s="225">
        <f>IF('كشف النقاط'!A10&gt;0,'كشف النقاط'!A10," ")</f>
        <v>2</v>
      </c>
      <c r="B10" s="202" t="str">
        <f>IF('كشف النقاط'!B10&gt;0,'كشف النقاط'!B10," ")</f>
        <v>بوسالم</v>
      </c>
      <c r="C10" s="202" t="str">
        <f>IF('كشف النقاط'!C10&gt;0,'كشف النقاط'!C10," ")</f>
        <v>إكرام</v>
      </c>
      <c r="D10" s="88" t="str">
        <f>IF('كشف النقاط'!D10&gt;0,'كشف النقاط'!D10," ")</f>
        <v> </v>
      </c>
      <c r="E10" s="216">
        <f>'كشف النقاط'!N10</f>
        <v>63.75</v>
      </c>
      <c r="F10" s="217">
        <f aca="true" t="shared" si="0" ref="F10:F31">IF(E10&lt;60,0,6)</f>
        <v>6</v>
      </c>
      <c r="G10" s="216">
        <f>'كشف النقاط'!N63</f>
        <v>94.5</v>
      </c>
      <c r="H10" s="217">
        <f aca="true" t="shared" si="1" ref="H10:H31">IF(G10&lt;60,0,6)</f>
        <v>6</v>
      </c>
      <c r="I10" s="218">
        <f aca="true" t="shared" si="2" ref="I10:I31">(G10+E10)/12</f>
        <v>13.1875</v>
      </c>
      <c r="J10" s="219">
        <f aca="true" t="shared" si="3" ref="J10:J31">IF(I10&lt;10,H10+F10,12)</f>
        <v>12</v>
      </c>
      <c r="K10" s="216">
        <f>'كشف النقاط'!N117</f>
        <v>21</v>
      </c>
      <c r="L10" s="217">
        <f aca="true" t="shared" si="4" ref="L10:L31">IF(K10&lt;30,0,3)</f>
        <v>0</v>
      </c>
      <c r="M10" s="218">
        <f aca="true" t="shared" si="5" ref="M10:M31">K10/3</f>
        <v>7</v>
      </c>
      <c r="N10" s="219">
        <f aca="true" t="shared" si="6" ref="N10:N31">L10</f>
        <v>0</v>
      </c>
      <c r="O10" s="220">
        <f>'كشف النقاط'!N169</f>
        <v>56</v>
      </c>
      <c r="P10" s="217">
        <f aca="true" t="shared" si="7" ref="P10:P31">IF(O10&lt;40,0,4)</f>
        <v>4</v>
      </c>
      <c r="Q10" s="216">
        <f>'كشف النقاط'!N222</f>
        <v>58</v>
      </c>
      <c r="R10" s="217">
        <f aca="true" t="shared" si="8" ref="R10:R31">IF(Q10&lt;40,0,4)</f>
        <v>4</v>
      </c>
      <c r="S10" s="216">
        <f aca="true" t="shared" si="9" ref="S10:S31">(Q10+O10)/8</f>
        <v>14.25</v>
      </c>
      <c r="T10" s="221">
        <f aca="true" t="shared" si="10" ref="T10:T31">IF(S10&lt;10,R10+P10,8)</f>
        <v>8</v>
      </c>
      <c r="U10" s="216">
        <f>'كشف النقاط'!N276</f>
        <v>46.5</v>
      </c>
      <c r="V10" s="222">
        <f aca="true" t="shared" si="11" ref="V10:V31">IF(U10&lt;30,0,3)</f>
        <v>3</v>
      </c>
      <c r="W10" s="216">
        <f>'كشف النقاط'!N330</f>
        <v>44</v>
      </c>
      <c r="X10" s="222">
        <f aca="true" t="shared" si="12" ref="X10:X31">IF(W10&lt;40,0,4)</f>
        <v>4</v>
      </c>
      <c r="Y10" s="216">
        <f aca="true" t="shared" si="13" ref="Y10:Y31">(W10+U10)/7</f>
        <v>12.928571428571429</v>
      </c>
      <c r="Z10" s="221">
        <f aca="true" t="shared" si="14" ref="Z10:Z31">IF(Y10&lt;10,X10+V10,7)</f>
        <v>7</v>
      </c>
      <c r="AA10" s="216">
        <f aca="true" t="shared" si="15" ref="AA10:AA31">(W10+U10+Q10+O10+K10+G10+E10)/30</f>
        <v>12.791666666666666</v>
      </c>
      <c r="AB10" s="223">
        <f aca="true" t="shared" si="16" ref="AB10:AB31">IF(AA10&lt;10,Z10+T10+N10+J10,30)</f>
        <v>30</v>
      </c>
      <c r="AC10" s="190" t="str">
        <f>IF('كشف النقاط'!H10+'كشف النقاط'!H63+'كشف النقاط'!H117+'كشف النقاط'!H169+'كشف النقاط'!H222+'كشف النقاط'!H276+'كشف النقاط'!H330&gt;0,"انقاذ"," ")</f>
        <v> </v>
      </c>
      <c r="AE10" s="191"/>
      <c r="AF10" s="192"/>
      <c r="AG10" s="192"/>
      <c r="AH10" s="193"/>
      <c r="AI10" s="191"/>
      <c r="AJ10" s="191"/>
      <c r="AK10" s="191"/>
      <c r="AL10" s="191"/>
      <c r="AM10" s="191"/>
      <c r="AN10" s="191"/>
      <c r="AO10" s="191"/>
      <c r="AP10" s="191"/>
      <c r="AQ10" s="194"/>
      <c r="AR10" s="194"/>
    </row>
    <row r="11" spans="1:44" s="144" customFormat="1" ht="16.5" customHeight="1" hidden="1">
      <c r="A11" s="225">
        <f>IF('كشف النقاط'!A11&gt;0,'كشف النقاط'!A11," ")</f>
        <v>3</v>
      </c>
      <c r="B11" s="202" t="str">
        <f>IF('كشف النقاط'!B11&gt;0,'كشف النقاط'!B11," ")</f>
        <v>محرز</v>
      </c>
      <c r="C11" s="202" t="str">
        <f>IF('كشف النقاط'!C11&gt;0,'كشف النقاط'!C11," ")</f>
        <v>نوال</v>
      </c>
      <c r="D11" s="88" t="str">
        <f>IF('كشف النقاط'!D11&gt;0,'كشف النقاط'!D11," ")</f>
        <v> </v>
      </c>
      <c r="E11" s="216">
        <f>'كشف النقاط'!N11</f>
        <v>61.5</v>
      </c>
      <c r="F11" s="217">
        <f t="shared" si="0"/>
        <v>6</v>
      </c>
      <c r="G11" s="216">
        <f>'كشف النقاط'!N64</f>
        <v>92.25</v>
      </c>
      <c r="H11" s="217">
        <f t="shared" si="1"/>
        <v>6</v>
      </c>
      <c r="I11" s="218">
        <f t="shared" si="2"/>
        <v>12.8125</v>
      </c>
      <c r="J11" s="219">
        <f t="shared" si="3"/>
        <v>12</v>
      </c>
      <c r="K11" s="216">
        <f>'كشف النقاط'!N118</f>
        <v>21</v>
      </c>
      <c r="L11" s="217">
        <f t="shared" si="4"/>
        <v>0</v>
      </c>
      <c r="M11" s="218">
        <f t="shared" si="5"/>
        <v>7</v>
      </c>
      <c r="N11" s="219">
        <f t="shared" si="6"/>
        <v>0</v>
      </c>
      <c r="O11" s="220">
        <f>'كشف النقاط'!N170</f>
        <v>50</v>
      </c>
      <c r="P11" s="217">
        <f t="shared" si="7"/>
        <v>4</v>
      </c>
      <c r="Q11" s="216">
        <f>'كشف النقاط'!N223</f>
        <v>44</v>
      </c>
      <c r="R11" s="217">
        <f t="shared" si="8"/>
        <v>4</v>
      </c>
      <c r="S11" s="216">
        <f t="shared" si="9"/>
        <v>11.75</v>
      </c>
      <c r="T11" s="221">
        <f t="shared" si="10"/>
        <v>8</v>
      </c>
      <c r="U11" s="216">
        <f>'كشف النقاط'!N277</f>
        <v>40.125</v>
      </c>
      <c r="V11" s="222">
        <f t="shared" si="11"/>
        <v>3</v>
      </c>
      <c r="W11" s="216">
        <f>'كشف النقاط'!N331</f>
        <v>40.5</v>
      </c>
      <c r="X11" s="222">
        <f t="shared" si="12"/>
        <v>4</v>
      </c>
      <c r="Y11" s="216">
        <f t="shared" si="13"/>
        <v>11.517857142857142</v>
      </c>
      <c r="Z11" s="221">
        <f t="shared" si="14"/>
        <v>7</v>
      </c>
      <c r="AA11" s="216">
        <f t="shared" si="15"/>
        <v>11.645833333333334</v>
      </c>
      <c r="AB11" s="223">
        <f t="shared" si="16"/>
        <v>30</v>
      </c>
      <c r="AC11" s="190" t="str">
        <f>IF('كشف النقاط'!H11+'كشف النقاط'!H64+'كشف النقاط'!H118+'كشف النقاط'!H170+'كشف النقاط'!H223+'كشف النقاط'!H277+'كشف النقاط'!H331&gt;0,"انقاذ"," ")</f>
        <v> </v>
      </c>
      <c r="AE11" s="191"/>
      <c r="AF11" s="191"/>
      <c r="AG11" s="191"/>
      <c r="AH11" s="193"/>
      <c r="AI11" s="191"/>
      <c r="AJ11" s="191"/>
      <c r="AK11" s="191"/>
      <c r="AL11" s="191"/>
      <c r="AM11" s="191"/>
      <c r="AN11" s="191"/>
      <c r="AO11" s="191"/>
      <c r="AP11" s="191"/>
      <c r="AQ11" s="194"/>
      <c r="AR11" s="194"/>
    </row>
    <row r="12" spans="1:44" s="144" customFormat="1" ht="16.5" customHeight="1" hidden="1">
      <c r="A12" s="225">
        <f>IF('كشف النقاط'!A12&gt;0,'كشف النقاط'!A12," ")</f>
        <v>4</v>
      </c>
      <c r="B12" s="202" t="str">
        <f>IF('كشف النقاط'!B12&gt;0,'كشف النقاط'!B12," ")</f>
        <v>بوشعالة</v>
      </c>
      <c r="C12" s="202" t="str">
        <f>IF('كشف النقاط'!C12&gt;0,'كشف النقاط'!C12," ")</f>
        <v>أمال</v>
      </c>
      <c r="D12" s="88" t="str">
        <f>IF('كشف النقاط'!D12&gt;0,'كشف النقاط'!D12," ")</f>
        <v> </v>
      </c>
      <c r="E12" s="216">
        <f>'كشف النقاط'!N12</f>
        <v>58.5</v>
      </c>
      <c r="F12" s="217">
        <f t="shared" si="0"/>
        <v>0</v>
      </c>
      <c r="G12" s="216">
        <f>'كشف النقاط'!N65</f>
        <v>89.25</v>
      </c>
      <c r="H12" s="217">
        <f t="shared" si="1"/>
        <v>6</v>
      </c>
      <c r="I12" s="218">
        <f t="shared" si="2"/>
        <v>12.3125</v>
      </c>
      <c r="J12" s="219">
        <f t="shared" si="3"/>
        <v>12</v>
      </c>
      <c r="K12" s="216">
        <f>'كشف النقاط'!N119</f>
        <v>25.5</v>
      </c>
      <c r="L12" s="217">
        <f t="shared" si="4"/>
        <v>0</v>
      </c>
      <c r="M12" s="218">
        <f t="shared" si="5"/>
        <v>8.5</v>
      </c>
      <c r="N12" s="219">
        <f t="shared" si="6"/>
        <v>0</v>
      </c>
      <c r="O12" s="220">
        <f>'كشف النقاط'!N171</f>
        <v>52</v>
      </c>
      <c r="P12" s="217">
        <f t="shared" si="7"/>
        <v>4</v>
      </c>
      <c r="Q12" s="216">
        <f>'كشف النقاط'!N224</f>
        <v>48</v>
      </c>
      <c r="R12" s="217">
        <f t="shared" si="8"/>
        <v>4</v>
      </c>
      <c r="S12" s="216">
        <f t="shared" si="9"/>
        <v>12.5</v>
      </c>
      <c r="T12" s="221">
        <f t="shared" si="10"/>
        <v>8</v>
      </c>
      <c r="U12" s="216">
        <f>'كشف النقاط'!N278</f>
        <v>39</v>
      </c>
      <c r="V12" s="222">
        <f t="shared" si="11"/>
        <v>3</v>
      </c>
      <c r="W12" s="216">
        <f>'كشف النقاط'!N332</f>
        <v>28</v>
      </c>
      <c r="X12" s="222">
        <f t="shared" si="12"/>
        <v>0</v>
      </c>
      <c r="Y12" s="216">
        <f t="shared" si="13"/>
        <v>9.571428571428571</v>
      </c>
      <c r="Z12" s="221">
        <f t="shared" si="14"/>
        <v>3</v>
      </c>
      <c r="AA12" s="216">
        <f t="shared" si="15"/>
        <v>11.341666666666667</v>
      </c>
      <c r="AB12" s="223">
        <f t="shared" si="16"/>
        <v>30</v>
      </c>
      <c r="AC12" s="190" t="str">
        <f>IF('كشف النقاط'!H12+'كشف النقاط'!H65+'كشف النقاط'!H119+'كشف النقاط'!H171+'كشف النقاط'!H224+'كشف النقاط'!H278+'كشف النقاط'!H332&gt;0,"انقاذ"," ")</f>
        <v> </v>
      </c>
      <c r="AE12" s="191"/>
      <c r="AF12" s="192"/>
      <c r="AG12" s="192"/>
      <c r="AH12" s="193"/>
      <c r="AI12" s="191"/>
      <c r="AJ12" s="191"/>
      <c r="AK12" s="191"/>
      <c r="AL12" s="191"/>
      <c r="AM12" s="191"/>
      <c r="AN12" s="191"/>
      <c r="AO12" s="191"/>
      <c r="AP12" s="191"/>
      <c r="AQ12" s="194"/>
      <c r="AR12" s="194"/>
    </row>
    <row r="13" spans="1:44" s="144" customFormat="1" ht="16.5" customHeight="1" hidden="1">
      <c r="A13" s="225">
        <f>IF('كشف النقاط'!A13&gt;0,'كشف النقاط'!A13," ")</f>
        <v>5</v>
      </c>
      <c r="B13" s="202" t="str">
        <f>IF('كشف النقاط'!B13&gt;0,'كشف النقاط'!B13," ")</f>
        <v>ورغي</v>
      </c>
      <c r="C13" s="202" t="str">
        <f>IF('كشف النقاط'!C13&gt;0,'كشف النقاط'!C13," ")</f>
        <v>فيروز</v>
      </c>
      <c r="D13" s="88" t="str">
        <f>IF('كشف النقاط'!D13&gt;0,'كشف النقاط'!D13," ")</f>
        <v> </v>
      </c>
      <c r="E13" s="216">
        <f>'كشف النقاط'!N13</f>
        <v>66.75</v>
      </c>
      <c r="F13" s="217">
        <f t="shared" si="0"/>
        <v>6</v>
      </c>
      <c r="G13" s="216">
        <f>'كشف النقاط'!N66</f>
        <v>93</v>
      </c>
      <c r="H13" s="217">
        <f t="shared" si="1"/>
        <v>6</v>
      </c>
      <c r="I13" s="218">
        <f t="shared" si="2"/>
        <v>13.3125</v>
      </c>
      <c r="J13" s="219">
        <f t="shared" si="3"/>
        <v>12</v>
      </c>
      <c r="K13" s="216">
        <f>'كشف النقاط'!N120</f>
        <v>26.25</v>
      </c>
      <c r="L13" s="217">
        <f t="shared" si="4"/>
        <v>0</v>
      </c>
      <c r="M13" s="218">
        <f t="shared" si="5"/>
        <v>8.75</v>
      </c>
      <c r="N13" s="219">
        <f t="shared" si="6"/>
        <v>0</v>
      </c>
      <c r="O13" s="220">
        <f>'كشف النقاط'!N172</f>
        <v>45</v>
      </c>
      <c r="P13" s="217">
        <f t="shared" si="7"/>
        <v>4</v>
      </c>
      <c r="Q13" s="216">
        <f>'كشف النقاط'!N225</f>
        <v>69</v>
      </c>
      <c r="R13" s="217">
        <f t="shared" si="8"/>
        <v>4</v>
      </c>
      <c r="S13" s="216">
        <f t="shared" si="9"/>
        <v>14.25</v>
      </c>
      <c r="T13" s="221">
        <f t="shared" si="10"/>
        <v>8</v>
      </c>
      <c r="U13" s="216">
        <f>'كشف النقاط'!N279</f>
        <v>34.5</v>
      </c>
      <c r="V13" s="222">
        <f t="shared" si="11"/>
        <v>3</v>
      </c>
      <c r="W13" s="216">
        <f>'كشف النقاط'!N333</f>
        <v>38</v>
      </c>
      <c r="X13" s="222">
        <f t="shared" si="12"/>
        <v>0</v>
      </c>
      <c r="Y13" s="216">
        <f t="shared" si="13"/>
        <v>10.357142857142858</v>
      </c>
      <c r="Z13" s="221">
        <f t="shared" si="14"/>
        <v>7</v>
      </c>
      <c r="AA13" s="216">
        <f t="shared" si="15"/>
        <v>12.416666666666666</v>
      </c>
      <c r="AB13" s="223">
        <f t="shared" si="16"/>
        <v>30</v>
      </c>
      <c r="AC13" s="190" t="str">
        <f>IF('كشف النقاط'!H13+'كشف النقاط'!H66+'كشف النقاط'!H120+'كشف النقاط'!H172+'كشف النقاط'!H225+'كشف النقاط'!H279+'كشف النقاط'!H333&gt;0,"انقاذ"," ")</f>
        <v> </v>
      </c>
      <c r="AE13" s="191"/>
      <c r="AF13" s="192"/>
      <c r="AG13" s="192"/>
      <c r="AH13" s="193"/>
      <c r="AI13" s="191"/>
      <c r="AJ13" s="191"/>
      <c r="AK13" s="191"/>
      <c r="AL13" s="191"/>
      <c r="AM13" s="191"/>
      <c r="AN13" s="191"/>
      <c r="AO13" s="191"/>
      <c r="AP13" s="191"/>
      <c r="AQ13" s="194"/>
      <c r="AR13" s="194"/>
    </row>
    <row r="14" spans="1:44" s="144" customFormat="1" ht="16.5" customHeight="1" hidden="1">
      <c r="A14" s="225">
        <f>IF('كشف النقاط'!A14&gt;0,'كشف النقاط'!A14," ")</f>
        <v>6</v>
      </c>
      <c r="B14" s="202" t="str">
        <f>IF('كشف النقاط'!B14&gt;0,'كشف النقاط'!B14," ")</f>
        <v>حمزة</v>
      </c>
      <c r="C14" s="202" t="str">
        <f>IF('كشف النقاط'!C14&gt;0,'كشف النقاط'!C14," ")</f>
        <v>فارس  الإسلام</v>
      </c>
      <c r="D14" s="88" t="str">
        <f>IF('كشف النقاط'!D14&gt;0,'كشف النقاط'!D14," ")</f>
        <v> </v>
      </c>
      <c r="E14" s="216">
        <f>'كشف النقاط'!N14</f>
        <v>82.5</v>
      </c>
      <c r="F14" s="217">
        <f t="shared" si="0"/>
        <v>6</v>
      </c>
      <c r="G14" s="216">
        <f>'كشف النقاط'!N67</f>
        <v>91.5</v>
      </c>
      <c r="H14" s="217">
        <f t="shared" si="1"/>
        <v>6</v>
      </c>
      <c r="I14" s="218">
        <f t="shared" si="2"/>
        <v>14.5</v>
      </c>
      <c r="J14" s="219">
        <f t="shared" si="3"/>
        <v>12</v>
      </c>
      <c r="K14" s="216">
        <f>'كشف النقاط'!N121</f>
        <v>26.25</v>
      </c>
      <c r="L14" s="217">
        <f t="shared" si="4"/>
        <v>0</v>
      </c>
      <c r="M14" s="218">
        <f t="shared" si="5"/>
        <v>8.75</v>
      </c>
      <c r="N14" s="219">
        <f t="shared" si="6"/>
        <v>0</v>
      </c>
      <c r="O14" s="220">
        <f>'كشف النقاط'!N173</f>
        <v>46</v>
      </c>
      <c r="P14" s="217">
        <f t="shared" si="7"/>
        <v>4</v>
      </c>
      <c r="Q14" s="216">
        <f>'كشف النقاط'!N226</f>
        <v>64</v>
      </c>
      <c r="R14" s="217">
        <f t="shared" si="8"/>
        <v>4</v>
      </c>
      <c r="S14" s="216">
        <f t="shared" si="9"/>
        <v>13.75</v>
      </c>
      <c r="T14" s="221">
        <f t="shared" si="10"/>
        <v>8</v>
      </c>
      <c r="U14" s="216">
        <f>'كشف النقاط'!N280</f>
        <v>48</v>
      </c>
      <c r="V14" s="222">
        <f t="shared" si="11"/>
        <v>3</v>
      </c>
      <c r="W14" s="216">
        <f>'كشف النقاط'!N334</f>
        <v>44</v>
      </c>
      <c r="X14" s="222">
        <f t="shared" si="12"/>
        <v>4</v>
      </c>
      <c r="Y14" s="216">
        <f t="shared" si="13"/>
        <v>13.142857142857142</v>
      </c>
      <c r="Z14" s="221">
        <f t="shared" si="14"/>
        <v>7</v>
      </c>
      <c r="AA14" s="216">
        <f t="shared" si="15"/>
        <v>13.408333333333333</v>
      </c>
      <c r="AB14" s="223">
        <f t="shared" si="16"/>
        <v>30</v>
      </c>
      <c r="AC14" s="190" t="str">
        <f>IF('كشف النقاط'!H14+'كشف النقاط'!H67+'كشف النقاط'!H121+'كشف النقاط'!H173+'كشف النقاط'!H226+'كشف النقاط'!H280+'كشف النقاط'!H334&gt;0,"انقاذ"," ")</f>
        <v> </v>
      </c>
      <c r="AE14" s="191"/>
      <c r="AF14" s="192"/>
      <c r="AG14" s="192"/>
      <c r="AH14" s="193"/>
      <c r="AI14" s="191"/>
      <c r="AJ14" s="191"/>
      <c r="AK14" s="191"/>
      <c r="AL14" s="191"/>
      <c r="AM14" s="191"/>
      <c r="AN14" s="191"/>
      <c r="AO14" s="191"/>
      <c r="AP14" s="191"/>
      <c r="AQ14" s="194"/>
      <c r="AR14" s="194"/>
    </row>
    <row r="15" spans="1:44" s="144" customFormat="1" ht="16.5" customHeight="1">
      <c r="A15" s="225">
        <f>IF('كشف النقاط'!A15&gt;0,'كشف النقاط'!A15," ")</f>
        <v>7</v>
      </c>
      <c r="B15" s="202" t="str">
        <f>IF('كشف النقاط'!B15&gt;0,'كشف النقاط'!B15," ")</f>
        <v>عينوز</v>
      </c>
      <c r="C15" s="202" t="str">
        <f>IF('كشف النقاط'!C15&gt;0,'كشف النقاط'!C15," ")</f>
        <v>إلهام</v>
      </c>
      <c r="D15" s="88" t="str">
        <f>IF('كشف النقاط'!D15&gt;0,'كشف النقاط'!D15," ")</f>
        <v> </v>
      </c>
      <c r="E15" s="216">
        <f>'كشف النقاط'!N15</f>
        <v>0</v>
      </c>
      <c r="F15" s="217">
        <f t="shared" si="0"/>
        <v>0</v>
      </c>
      <c r="G15" s="216">
        <f>'كشف النقاط'!N68</f>
        <v>0</v>
      </c>
      <c r="H15" s="217">
        <f t="shared" si="1"/>
        <v>0</v>
      </c>
      <c r="I15" s="218">
        <f t="shared" si="2"/>
        <v>0</v>
      </c>
      <c r="J15" s="219">
        <f t="shared" si="3"/>
        <v>0</v>
      </c>
      <c r="K15" s="216">
        <f>'كشف النقاط'!N122</f>
        <v>0</v>
      </c>
      <c r="L15" s="217">
        <f t="shared" si="4"/>
        <v>0</v>
      </c>
      <c r="M15" s="218">
        <f t="shared" si="5"/>
        <v>0</v>
      </c>
      <c r="N15" s="219">
        <f t="shared" si="6"/>
        <v>0</v>
      </c>
      <c r="O15" s="220">
        <f>'كشف النقاط'!N174</f>
        <v>0</v>
      </c>
      <c r="P15" s="217">
        <f t="shared" si="7"/>
        <v>0</v>
      </c>
      <c r="Q15" s="216">
        <f>'كشف النقاط'!N227</f>
        <v>0</v>
      </c>
      <c r="R15" s="217">
        <f t="shared" si="8"/>
        <v>0</v>
      </c>
      <c r="S15" s="216">
        <f t="shared" si="9"/>
        <v>0</v>
      </c>
      <c r="T15" s="221">
        <f t="shared" si="10"/>
        <v>0</v>
      </c>
      <c r="U15" s="216">
        <f>'كشف النقاط'!N281</f>
        <v>0</v>
      </c>
      <c r="V15" s="222">
        <f t="shared" si="11"/>
        <v>0</v>
      </c>
      <c r="W15" s="216">
        <f>'كشف النقاط'!N335</f>
        <v>0</v>
      </c>
      <c r="X15" s="222">
        <f t="shared" si="12"/>
        <v>0</v>
      </c>
      <c r="Y15" s="216">
        <f t="shared" si="13"/>
        <v>0</v>
      </c>
      <c r="Z15" s="221">
        <f t="shared" si="14"/>
        <v>0</v>
      </c>
      <c r="AA15" s="216">
        <f t="shared" si="15"/>
        <v>0</v>
      </c>
      <c r="AB15" s="223">
        <f t="shared" si="16"/>
        <v>0</v>
      </c>
      <c r="AC15" s="190" t="str">
        <f>IF('كشف النقاط'!H15+'كشف النقاط'!H68+'كشف النقاط'!H122+'كشف النقاط'!H174+'كشف النقاط'!H227+'كشف النقاط'!H281+'كشف النقاط'!H335&gt;0,"انقاذ"," ")</f>
        <v> </v>
      </c>
      <c r="AE15" s="191"/>
      <c r="AF15" s="192"/>
      <c r="AG15" s="192"/>
      <c r="AH15" s="193"/>
      <c r="AI15" s="191"/>
      <c r="AJ15" s="191"/>
      <c r="AK15" s="191"/>
      <c r="AL15" s="191"/>
      <c r="AM15" s="191"/>
      <c r="AN15" s="191"/>
      <c r="AO15" s="191"/>
      <c r="AP15" s="191"/>
      <c r="AQ15" s="194"/>
      <c r="AR15" s="194"/>
    </row>
    <row r="16" spans="1:44" s="144" customFormat="1" ht="16.5" customHeight="1" hidden="1">
      <c r="A16" s="225">
        <f>IF('كشف النقاط'!A16&gt;0,'كشف النقاط'!A16," ")</f>
        <v>8</v>
      </c>
      <c r="B16" s="202" t="str">
        <f>IF('كشف النقاط'!B16&gt;0,'كشف النقاط'!B16," ")</f>
        <v>حلواني</v>
      </c>
      <c r="C16" s="202" t="str">
        <f>IF('كشف النقاط'!C16&gt;0,'كشف النقاط'!C16," ")</f>
        <v>إيمان</v>
      </c>
      <c r="D16" s="88" t="str">
        <f>IF('كشف النقاط'!D16&gt;0,'كشف النقاط'!D16," ")</f>
        <v> </v>
      </c>
      <c r="E16" s="216">
        <f>'كشف النقاط'!N16</f>
        <v>68.25</v>
      </c>
      <c r="F16" s="217">
        <f t="shared" si="0"/>
        <v>6</v>
      </c>
      <c r="G16" s="216">
        <f>'كشف النقاط'!N69</f>
        <v>81</v>
      </c>
      <c r="H16" s="217">
        <f t="shared" si="1"/>
        <v>6</v>
      </c>
      <c r="I16" s="218">
        <f t="shared" si="2"/>
        <v>12.4375</v>
      </c>
      <c r="J16" s="219">
        <f t="shared" si="3"/>
        <v>12</v>
      </c>
      <c r="K16" s="216">
        <f>'كشف النقاط'!N123</f>
        <v>24</v>
      </c>
      <c r="L16" s="217">
        <f t="shared" si="4"/>
        <v>0</v>
      </c>
      <c r="M16" s="218">
        <f t="shared" si="5"/>
        <v>8</v>
      </c>
      <c r="N16" s="219">
        <f t="shared" si="6"/>
        <v>0</v>
      </c>
      <c r="O16" s="220">
        <f>'كشف النقاط'!N175</f>
        <v>47</v>
      </c>
      <c r="P16" s="217">
        <f t="shared" si="7"/>
        <v>4</v>
      </c>
      <c r="Q16" s="216">
        <f>'كشف النقاط'!N228</f>
        <v>52</v>
      </c>
      <c r="R16" s="217">
        <f t="shared" si="8"/>
        <v>4</v>
      </c>
      <c r="S16" s="216">
        <f t="shared" si="9"/>
        <v>12.375</v>
      </c>
      <c r="T16" s="221">
        <f t="shared" si="10"/>
        <v>8</v>
      </c>
      <c r="U16" s="216">
        <f>'كشف النقاط'!N282</f>
        <v>30</v>
      </c>
      <c r="V16" s="222">
        <f t="shared" si="11"/>
        <v>3</v>
      </c>
      <c r="W16" s="216">
        <f>'كشف النقاط'!N336</f>
        <v>24</v>
      </c>
      <c r="X16" s="222">
        <f t="shared" si="12"/>
        <v>0</v>
      </c>
      <c r="Y16" s="216">
        <f t="shared" si="13"/>
        <v>7.714285714285714</v>
      </c>
      <c r="Z16" s="221">
        <f t="shared" si="14"/>
        <v>3</v>
      </c>
      <c r="AA16" s="216">
        <f t="shared" si="15"/>
        <v>10.875</v>
      </c>
      <c r="AB16" s="223">
        <f t="shared" si="16"/>
        <v>30</v>
      </c>
      <c r="AC16" s="190" t="str">
        <f>IF('كشف النقاط'!H16+'كشف النقاط'!H69+'كشف النقاط'!H123+'كشف النقاط'!H175+'كشف النقاط'!H228+'كشف النقاط'!H282+'كشف النقاط'!H336&gt;0,"انقاذ"," ")</f>
        <v> </v>
      </c>
      <c r="AE16" s="191"/>
      <c r="AF16" s="192"/>
      <c r="AG16" s="192"/>
      <c r="AH16" s="193"/>
      <c r="AI16" s="191"/>
      <c r="AJ16" s="191"/>
      <c r="AK16" s="191"/>
      <c r="AL16" s="191"/>
      <c r="AM16" s="191"/>
      <c r="AN16" s="191"/>
      <c r="AO16" s="191"/>
      <c r="AP16" s="191"/>
      <c r="AQ16" s="194"/>
      <c r="AR16" s="194"/>
    </row>
    <row r="17" spans="1:44" s="144" customFormat="1" ht="16.5" customHeight="1" hidden="1">
      <c r="A17" s="225">
        <f>IF('كشف النقاط'!A17&gt;0,'كشف النقاط'!A17," ")</f>
        <v>9</v>
      </c>
      <c r="B17" s="202" t="str">
        <f>IF('كشف النقاط'!B17&gt;0,'كشف النقاط'!B17," ")</f>
        <v>بومايلة</v>
      </c>
      <c r="C17" s="202" t="str">
        <f>IF('كشف النقاط'!C17&gt;0,'كشف النقاط'!C17," ")</f>
        <v>روميساء</v>
      </c>
      <c r="D17" s="88" t="str">
        <f>IF('كشف النقاط'!D17&gt;0,'كشف النقاط'!D17," ")</f>
        <v> </v>
      </c>
      <c r="E17" s="216">
        <f>'كشف النقاط'!N17</f>
        <v>60</v>
      </c>
      <c r="F17" s="217">
        <f t="shared" si="0"/>
        <v>6</v>
      </c>
      <c r="G17" s="216">
        <f>'كشف النقاط'!N70</f>
        <v>85.5</v>
      </c>
      <c r="H17" s="217">
        <f t="shared" si="1"/>
        <v>6</v>
      </c>
      <c r="I17" s="218">
        <f t="shared" si="2"/>
        <v>12.125</v>
      </c>
      <c r="J17" s="219">
        <f t="shared" si="3"/>
        <v>12</v>
      </c>
      <c r="K17" s="216">
        <f>'كشف النقاط'!N124</f>
        <v>25.5</v>
      </c>
      <c r="L17" s="217">
        <f t="shared" si="4"/>
        <v>0</v>
      </c>
      <c r="M17" s="218">
        <f t="shared" si="5"/>
        <v>8.5</v>
      </c>
      <c r="N17" s="219">
        <f t="shared" si="6"/>
        <v>0</v>
      </c>
      <c r="O17" s="220">
        <f>'كشف النقاط'!N176</f>
        <v>41</v>
      </c>
      <c r="P17" s="217">
        <f t="shared" si="7"/>
        <v>4</v>
      </c>
      <c r="Q17" s="216">
        <f>'كشف النقاط'!N229</f>
        <v>37.5</v>
      </c>
      <c r="R17" s="217">
        <f t="shared" si="8"/>
        <v>0</v>
      </c>
      <c r="S17" s="216">
        <f t="shared" si="9"/>
        <v>9.8125</v>
      </c>
      <c r="T17" s="221">
        <f t="shared" si="10"/>
        <v>4</v>
      </c>
      <c r="U17" s="216">
        <f>'كشف النقاط'!N283</f>
        <v>27.75</v>
      </c>
      <c r="V17" s="222">
        <f t="shared" si="11"/>
        <v>0</v>
      </c>
      <c r="W17" s="216">
        <f>'كشف النقاط'!N337</f>
        <v>22.75</v>
      </c>
      <c r="X17" s="222">
        <f t="shared" si="12"/>
        <v>0</v>
      </c>
      <c r="Y17" s="216">
        <f t="shared" si="13"/>
        <v>7.214285714285714</v>
      </c>
      <c r="Z17" s="221">
        <f t="shared" si="14"/>
        <v>0</v>
      </c>
      <c r="AA17" s="216">
        <f t="shared" si="15"/>
        <v>10</v>
      </c>
      <c r="AB17" s="223">
        <f t="shared" si="16"/>
        <v>30</v>
      </c>
      <c r="AC17" s="190" t="str">
        <f>IF('كشف النقاط'!H17+'كشف النقاط'!H70+'كشف النقاط'!H124+'كشف النقاط'!H176+'كشف النقاط'!H229+'كشف النقاط'!H283+'كشف النقاط'!H337&gt;0,"انقاذ"," ")</f>
        <v>انقاذ</v>
      </c>
      <c r="AE17" s="191"/>
      <c r="AF17" s="192"/>
      <c r="AG17" s="192"/>
      <c r="AH17" s="193"/>
      <c r="AI17" s="191"/>
      <c r="AJ17" s="191"/>
      <c r="AK17" s="191"/>
      <c r="AL17" s="191"/>
      <c r="AM17" s="191"/>
      <c r="AN17" s="191"/>
      <c r="AO17" s="191"/>
      <c r="AP17" s="191"/>
      <c r="AQ17" s="194"/>
      <c r="AR17" s="194"/>
    </row>
    <row r="18" spans="1:44" s="144" customFormat="1" ht="16.5" customHeight="1" hidden="1">
      <c r="A18" s="225">
        <f>IF('كشف النقاط'!A18&gt;0,'كشف النقاط'!A18," ")</f>
        <v>10</v>
      </c>
      <c r="B18" s="202" t="str">
        <f>IF('كشف النقاط'!B18&gt;0,'كشف النقاط'!B18," ")</f>
        <v>بن سعدون</v>
      </c>
      <c r="C18" s="202" t="str">
        <f>IF('كشف النقاط'!C18&gt;0,'كشف النقاط'!C18," ")</f>
        <v>لطفي</v>
      </c>
      <c r="D18" s="88" t="str">
        <f>IF('كشف النقاط'!D18&gt;0,'كشف النقاط'!D18," ")</f>
        <v> </v>
      </c>
      <c r="E18" s="216">
        <f>'كشف النقاط'!N18</f>
        <v>84.75</v>
      </c>
      <c r="F18" s="217">
        <f t="shared" si="0"/>
        <v>6</v>
      </c>
      <c r="G18" s="216">
        <f>'كشف النقاط'!N71</f>
        <v>76.5</v>
      </c>
      <c r="H18" s="217">
        <f t="shared" si="1"/>
        <v>6</v>
      </c>
      <c r="I18" s="218">
        <f t="shared" si="2"/>
        <v>13.4375</v>
      </c>
      <c r="J18" s="219">
        <f t="shared" si="3"/>
        <v>12</v>
      </c>
      <c r="K18" s="216">
        <f>'كشف النقاط'!N125</f>
        <v>30</v>
      </c>
      <c r="L18" s="217">
        <f t="shared" si="4"/>
        <v>3</v>
      </c>
      <c r="M18" s="218">
        <f t="shared" si="5"/>
        <v>10</v>
      </c>
      <c r="N18" s="219">
        <f t="shared" si="6"/>
        <v>3</v>
      </c>
      <c r="O18" s="220">
        <f>'كشف النقاط'!N177</f>
        <v>59</v>
      </c>
      <c r="P18" s="217">
        <f t="shared" si="7"/>
        <v>4</v>
      </c>
      <c r="Q18" s="216">
        <f>'كشف النقاط'!N230</f>
        <v>49</v>
      </c>
      <c r="R18" s="217">
        <f t="shared" si="8"/>
        <v>4</v>
      </c>
      <c r="S18" s="216">
        <f t="shared" si="9"/>
        <v>13.5</v>
      </c>
      <c r="T18" s="221">
        <f t="shared" si="10"/>
        <v>8</v>
      </c>
      <c r="U18" s="216">
        <f>'كشف النقاط'!N284</f>
        <v>42.75</v>
      </c>
      <c r="V18" s="222">
        <f t="shared" si="11"/>
        <v>3</v>
      </c>
      <c r="W18" s="216">
        <f>'كشف النقاط'!N338</f>
        <v>44</v>
      </c>
      <c r="X18" s="222">
        <f t="shared" si="12"/>
        <v>4</v>
      </c>
      <c r="Y18" s="216">
        <f t="shared" si="13"/>
        <v>12.392857142857142</v>
      </c>
      <c r="Z18" s="221">
        <f t="shared" si="14"/>
        <v>7</v>
      </c>
      <c r="AA18" s="216">
        <f t="shared" si="15"/>
        <v>12.866666666666667</v>
      </c>
      <c r="AB18" s="223">
        <f t="shared" si="16"/>
        <v>30</v>
      </c>
      <c r="AC18" s="190" t="str">
        <f>IF('كشف النقاط'!H18+'كشف النقاط'!H71+'كشف النقاط'!H125+'كشف النقاط'!H177+'كشف النقاط'!H230+'كشف النقاط'!H284+'كشف النقاط'!H338&gt;0,"انقاذ"," ")</f>
        <v> </v>
      </c>
      <c r="AE18" s="193"/>
      <c r="AF18" s="192"/>
      <c r="AG18" s="192"/>
      <c r="AH18" s="193"/>
      <c r="AI18" s="191"/>
      <c r="AJ18" s="191"/>
      <c r="AK18" s="191"/>
      <c r="AL18" s="191"/>
      <c r="AM18" s="191"/>
      <c r="AN18" s="191"/>
      <c r="AO18" s="191"/>
      <c r="AP18" s="191"/>
      <c r="AQ18" s="194"/>
      <c r="AR18" s="194"/>
    </row>
    <row r="19" spans="1:44" s="144" customFormat="1" ht="16.5" customHeight="1" hidden="1">
      <c r="A19" s="225">
        <f>IF('كشف النقاط'!A19&gt;0,'كشف النقاط'!A19," ")</f>
        <v>11</v>
      </c>
      <c r="B19" s="202" t="str">
        <f>IF('كشف النقاط'!B19&gt;0,'كشف النقاط'!B19," ")</f>
        <v>لعجيمي</v>
      </c>
      <c r="C19" s="202" t="str">
        <f>IF('كشف النقاط'!C19&gt;0,'كشف النقاط'!C19," ")</f>
        <v>صبرينة</v>
      </c>
      <c r="D19" s="88" t="str">
        <f>IF('كشف النقاط'!D19&gt;0,'كشف النقاط'!D19," ")</f>
        <v> </v>
      </c>
      <c r="E19" s="216">
        <f>'كشف النقاط'!N19</f>
        <v>88.5</v>
      </c>
      <c r="F19" s="217">
        <f t="shared" si="0"/>
        <v>6</v>
      </c>
      <c r="G19" s="216">
        <f>'كشف النقاط'!N72</f>
        <v>75</v>
      </c>
      <c r="H19" s="217">
        <f t="shared" si="1"/>
        <v>6</v>
      </c>
      <c r="I19" s="218">
        <f t="shared" si="2"/>
        <v>13.625</v>
      </c>
      <c r="J19" s="219">
        <f t="shared" si="3"/>
        <v>12</v>
      </c>
      <c r="K19" s="216">
        <f>'كشف النقاط'!N126</f>
        <v>24</v>
      </c>
      <c r="L19" s="217">
        <f t="shared" si="4"/>
        <v>0</v>
      </c>
      <c r="M19" s="218">
        <f t="shared" si="5"/>
        <v>8</v>
      </c>
      <c r="N19" s="219">
        <f t="shared" si="6"/>
        <v>0</v>
      </c>
      <c r="O19" s="220">
        <f>'كشف النقاط'!N178</f>
        <v>43</v>
      </c>
      <c r="P19" s="217">
        <f t="shared" si="7"/>
        <v>4</v>
      </c>
      <c r="Q19" s="216">
        <f>'كشف النقاط'!N231</f>
        <v>56</v>
      </c>
      <c r="R19" s="217">
        <f t="shared" si="8"/>
        <v>4</v>
      </c>
      <c r="S19" s="216">
        <f t="shared" si="9"/>
        <v>12.375</v>
      </c>
      <c r="T19" s="221">
        <f t="shared" si="10"/>
        <v>8</v>
      </c>
      <c r="U19" s="216">
        <f>'كشف النقاط'!N285</f>
        <v>31.5</v>
      </c>
      <c r="V19" s="222">
        <f t="shared" si="11"/>
        <v>3</v>
      </c>
      <c r="W19" s="216">
        <f>'كشف النقاط'!N339</f>
        <v>51</v>
      </c>
      <c r="X19" s="222">
        <f t="shared" si="12"/>
        <v>4</v>
      </c>
      <c r="Y19" s="216">
        <f t="shared" si="13"/>
        <v>11.785714285714286</v>
      </c>
      <c r="Z19" s="221">
        <f t="shared" si="14"/>
        <v>7</v>
      </c>
      <c r="AA19" s="216">
        <f t="shared" si="15"/>
        <v>12.3</v>
      </c>
      <c r="AB19" s="223">
        <f t="shared" si="16"/>
        <v>30</v>
      </c>
      <c r="AC19" s="190" t="str">
        <f>IF('كشف النقاط'!H19+'كشف النقاط'!H72+'كشف النقاط'!H126+'كشف النقاط'!H178+'كشف النقاط'!H231+'كشف النقاط'!H285+'كشف النقاط'!H339&gt;0,"انقاذ"," ")</f>
        <v> </v>
      </c>
      <c r="AE19" s="191"/>
      <c r="AF19" s="192"/>
      <c r="AG19" s="192"/>
      <c r="AH19" s="193"/>
      <c r="AI19" s="191"/>
      <c r="AJ19" s="191"/>
      <c r="AK19" s="191"/>
      <c r="AL19" s="191"/>
      <c r="AM19" s="191"/>
      <c r="AN19" s="191"/>
      <c r="AO19" s="191"/>
      <c r="AP19" s="191"/>
      <c r="AQ19" s="194"/>
      <c r="AR19" s="194"/>
    </row>
    <row r="20" spans="1:44" s="144" customFormat="1" ht="16.5" customHeight="1" hidden="1">
      <c r="A20" s="225">
        <f>IF('كشف النقاط'!A20&gt;0,'كشف النقاط'!A20," ")</f>
        <v>12</v>
      </c>
      <c r="B20" s="202" t="str">
        <f>IF('كشف النقاط'!B20&gt;0,'كشف النقاط'!B20," ")</f>
        <v>خلفي</v>
      </c>
      <c r="C20" s="202" t="str">
        <f>IF('كشف النقاط'!C20&gt;0,'كشف النقاط'!C20," ")</f>
        <v>محمد الأمين</v>
      </c>
      <c r="D20" s="88" t="str">
        <f>IF('كشف النقاط'!D20&gt;0,'كشف النقاط'!D20," ")</f>
        <v> </v>
      </c>
      <c r="E20" s="216">
        <f>'كشف النقاط'!N20</f>
        <v>78.75</v>
      </c>
      <c r="F20" s="217">
        <f t="shared" si="0"/>
        <v>6</v>
      </c>
      <c r="G20" s="216">
        <f>'كشف النقاط'!N73</f>
        <v>94.5</v>
      </c>
      <c r="H20" s="217">
        <f t="shared" si="1"/>
        <v>6</v>
      </c>
      <c r="I20" s="218">
        <f t="shared" si="2"/>
        <v>14.4375</v>
      </c>
      <c r="J20" s="219">
        <f t="shared" si="3"/>
        <v>12</v>
      </c>
      <c r="K20" s="216">
        <f>'كشف النقاط'!N127</f>
        <v>19.5</v>
      </c>
      <c r="L20" s="217">
        <f t="shared" si="4"/>
        <v>0</v>
      </c>
      <c r="M20" s="218">
        <f t="shared" si="5"/>
        <v>6.5</v>
      </c>
      <c r="N20" s="219">
        <f t="shared" si="6"/>
        <v>0</v>
      </c>
      <c r="O20" s="220">
        <f>'كشف النقاط'!N179</f>
        <v>40.5</v>
      </c>
      <c r="P20" s="217">
        <f t="shared" si="7"/>
        <v>4</v>
      </c>
      <c r="Q20" s="216">
        <f>'كشف النقاط'!N232</f>
        <v>56</v>
      </c>
      <c r="R20" s="217">
        <f t="shared" si="8"/>
        <v>4</v>
      </c>
      <c r="S20" s="216">
        <f t="shared" si="9"/>
        <v>12.0625</v>
      </c>
      <c r="T20" s="221">
        <f t="shared" si="10"/>
        <v>8</v>
      </c>
      <c r="U20" s="216">
        <f>'كشف النقاط'!N286</f>
        <v>34.5</v>
      </c>
      <c r="V20" s="222">
        <f t="shared" si="11"/>
        <v>3</v>
      </c>
      <c r="W20" s="216">
        <f>'كشف النقاط'!N340</f>
        <v>21</v>
      </c>
      <c r="X20" s="222">
        <f t="shared" si="12"/>
        <v>0</v>
      </c>
      <c r="Y20" s="216">
        <f t="shared" si="13"/>
        <v>7.928571428571429</v>
      </c>
      <c r="Z20" s="221">
        <f t="shared" si="14"/>
        <v>3</v>
      </c>
      <c r="AA20" s="216">
        <f t="shared" si="15"/>
        <v>11.491666666666667</v>
      </c>
      <c r="AB20" s="223">
        <f t="shared" si="16"/>
        <v>30</v>
      </c>
      <c r="AC20" s="190" t="str">
        <f>IF('كشف النقاط'!H20+'كشف النقاط'!H73+'كشف النقاط'!H127+'كشف النقاط'!H179+'كشف النقاط'!H232+'كشف النقاط'!H286+'كشف النقاط'!H340&gt;0,"انقاذ"," ")</f>
        <v> </v>
      </c>
      <c r="AE20" s="191"/>
      <c r="AF20" s="192"/>
      <c r="AG20" s="192"/>
      <c r="AH20" s="193"/>
      <c r="AI20" s="191"/>
      <c r="AJ20" s="191"/>
      <c r="AK20" s="191"/>
      <c r="AL20" s="191"/>
      <c r="AM20" s="191"/>
      <c r="AN20" s="191"/>
      <c r="AO20" s="191"/>
      <c r="AP20" s="191"/>
      <c r="AQ20" s="194"/>
      <c r="AR20" s="194"/>
    </row>
    <row r="21" spans="1:44" s="144" customFormat="1" ht="16.5" customHeight="1" hidden="1">
      <c r="A21" s="225">
        <f>IF('كشف النقاط'!A21&gt;0,'كشف النقاط'!A21," ")</f>
        <v>13</v>
      </c>
      <c r="B21" s="202" t="str">
        <f>IF('كشف النقاط'!B21&gt;0,'كشف النقاط'!B21," ")</f>
        <v>مناصرية</v>
      </c>
      <c r="C21" s="202" t="str">
        <f>IF('كشف النقاط'!C21&gt;0,'كشف النقاط'!C21," ")</f>
        <v>راضية</v>
      </c>
      <c r="D21" s="88" t="str">
        <f>IF('كشف النقاط'!D21&gt;0,'كشف النقاط'!D21," ")</f>
        <v> </v>
      </c>
      <c r="E21" s="216">
        <f>'كشف النقاط'!N21</f>
        <v>88.5</v>
      </c>
      <c r="F21" s="217">
        <f t="shared" si="0"/>
        <v>6</v>
      </c>
      <c r="G21" s="216">
        <f>'كشف النقاط'!N74</f>
        <v>90</v>
      </c>
      <c r="H21" s="217">
        <f t="shared" si="1"/>
        <v>6</v>
      </c>
      <c r="I21" s="218">
        <f t="shared" si="2"/>
        <v>14.875</v>
      </c>
      <c r="J21" s="219">
        <f t="shared" si="3"/>
        <v>12</v>
      </c>
      <c r="K21" s="216">
        <f>'كشف النقاط'!N128</f>
        <v>32.25</v>
      </c>
      <c r="L21" s="217">
        <f t="shared" si="4"/>
        <v>3</v>
      </c>
      <c r="M21" s="218">
        <f t="shared" si="5"/>
        <v>10.75</v>
      </c>
      <c r="N21" s="219">
        <f t="shared" si="6"/>
        <v>3</v>
      </c>
      <c r="O21" s="220">
        <f>'كشف النقاط'!N180</f>
        <v>57</v>
      </c>
      <c r="P21" s="217">
        <f t="shared" si="7"/>
        <v>4</v>
      </c>
      <c r="Q21" s="216">
        <f>'كشف النقاط'!N233</f>
        <v>66</v>
      </c>
      <c r="R21" s="217">
        <f t="shared" si="8"/>
        <v>4</v>
      </c>
      <c r="S21" s="216">
        <f t="shared" si="9"/>
        <v>15.375</v>
      </c>
      <c r="T21" s="221">
        <f t="shared" si="10"/>
        <v>8</v>
      </c>
      <c r="U21" s="216">
        <f>'كشف النقاط'!N287</f>
        <v>44.25</v>
      </c>
      <c r="V21" s="222">
        <f t="shared" si="11"/>
        <v>3</v>
      </c>
      <c r="W21" s="216">
        <f>'كشف النقاط'!N341</f>
        <v>49</v>
      </c>
      <c r="X21" s="222">
        <f t="shared" si="12"/>
        <v>4</v>
      </c>
      <c r="Y21" s="216">
        <f t="shared" si="13"/>
        <v>13.321428571428571</v>
      </c>
      <c r="Z21" s="221">
        <f t="shared" si="14"/>
        <v>7</v>
      </c>
      <c r="AA21" s="216">
        <f t="shared" si="15"/>
        <v>14.233333333333333</v>
      </c>
      <c r="AB21" s="223">
        <f t="shared" si="16"/>
        <v>30</v>
      </c>
      <c r="AC21" s="190" t="str">
        <f>IF('كشف النقاط'!H21+'كشف النقاط'!H74+'كشف النقاط'!H128+'كشف النقاط'!H180+'كشف النقاط'!H233+'كشف النقاط'!H287+'كشف النقاط'!H341&gt;0,"انقاذ"," ")</f>
        <v> </v>
      </c>
      <c r="AE21" s="191"/>
      <c r="AF21" s="191"/>
      <c r="AG21" s="195"/>
      <c r="AH21" s="193"/>
      <c r="AI21" s="191"/>
      <c r="AJ21" s="191"/>
      <c r="AK21" s="191"/>
      <c r="AL21" s="191"/>
      <c r="AM21" s="191"/>
      <c r="AN21" s="191"/>
      <c r="AO21" s="191"/>
      <c r="AP21" s="191"/>
      <c r="AQ21" s="194"/>
      <c r="AR21" s="194"/>
    </row>
    <row r="22" spans="1:44" s="144" customFormat="1" ht="16.5" customHeight="1" hidden="1">
      <c r="A22" s="225">
        <f>IF('كشف النقاط'!A22&gt;0,'كشف النقاط'!A22," ")</f>
        <v>14</v>
      </c>
      <c r="B22" s="202" t="str">
        <f>IF('كشف النقاط'!B22&gt;0,'كشف النقاط'!B22," ")</f>
        <v>بوزيان</v>
      </c>
      <c r="C22" s="202" t="str">
        <f>IF('كشف النقاط'!C22&gt;0,'كشف النقاط'!C22," ")</f>
        <v>محمد أنيس</v>
      </c>
      <c r="D22" s="88" t="str">
        <f>IF('كشف النقاط'!D22&gt;0,'كشف النقاط'!D22," ")</f>
        <v> </v>
      </c>
      <c r="E22" s="216">
        <f>'كشف النقاط'!N22</f>
        <v>54</v>
      </c>
      <c r="F22" s="217">
        <f t="shared" si="0"/>
        <v>0</v>
      </c>
      <c r="G22" s="216">
        <f>'كشف النقاط'!N75</f>
        <v>75</v>
      </c>
      <c r="H22" s="217">
        <f t="shared" si="1"/>
        <v>6</v>
      </c>
      <c r="I22" s="218">
        <f t="shared" si="2"/>
        <v>10.75</v>
      </c>
      <c r="J22" s="219">
        <f t="shared" si="3"/>
        <v>12</v>
      </c>
      <c r="K22" s="216">
        <f>'كشف النقاط'!N129</f>
        <v>21</v>
      </c>
      <c r="L22" s="217">
        <f t="shared" si="4"/>
        <v>0</v>
      </c>
      <c r="M22" s="218">
        <f t="shared" si="5"/>
        <v>7</v>
      </c>
      <c r="N22" s="219">
        <f t="shared" si="6"/>
        <v>0</v>
      </c>
      <c r="O22" s="220">
        <f>'كشف النقاط'!N181</f>
        <v>52</v>
      </c>
      <c r="P22" s="217">
        <f t="shared" si="7"/>
        <v>4</v>
      </c>
      <c r="Q22" s="216">
        <f>'كشف النقاط'!N234</f>
        <v>52</v>
      </c>
      <c r="R22" s="217">
        <f t="shared" si="8"/>
        <v>4</v>
      </c>
      <c r="S22" s="216">
        <f t="shared" si="9"/>
        <v>13</v>
      </c>
      <c r="T22" s="221">
        <f t="shared" si="10"/>
        <v>8</v>
      </c>
      <c r="U22" s="216">
        <f>'كشف النقاط'!N288</f>
        <v>27</v>
      </c>
      <c r="V22" s="222">
        <f t="shared" si="11"/>
        <v>0</v>
      </c>
      <c r="W22" s="216">
        <f>'كشف النقاط'!N342</f>
        <v>28</v>
      </c>
      <c r="X22" s="222">
        <f t="shared" si="12"/>
        <v>0</v>
      </c>
      <c r="Y22" s="216">
        <f t="shared" si="13"/>
        <v>7.857142857142857</v>
      </c>
      <c r="Z22" s="221">
        <f t="shared" si="14"/>
        <v>0</v>
      </c>
      <c r="AA22" s="216">
        <f t="shared" si="15"/>
        <v>10.3</v>
      </c>
      <c r="AB22" s="223">
        <f t="shared" si="16"/>
        <v>30</v>
      </c>
      <c r="AC22" s="190" t="str">
        <f>IF('كشف النقاط'!H22+'كشف النقاط'!H75+'كشف النقاط'!H129+'كشف النقاط'!H181+'كشف النقاط'!H234+'كشف النقاط'!H288+'كشف النقاط'!H342&gt;0,"انقاذ"," ")</f>
        <v> </v>
      </c>
      <c r="AE22" s="191"/>
      <c r="AF22" s="191"/>
      <c r="AG22" s="195"/>
      <c r="AH22" s="193"/>
      <c r="AI22" s="191"/>
      <c r="AJ22" s="191"/>
      <c r="AK22" s="191"/>
      <c r="AL22" s="191"/>
      <c r="AM22" s="191"/>
      <c r="AN22" s="191"/>
      <c r="AO22" s="191"/>
      <c r="AP22" s="191"/>
      <c r="AQ22" s="194"/>
      <c r="AR22" s="194"/>
    </row>
    <row r="23" spans="1:44" ht="16.5" customHeight="1" hidden="1">
      <c r="A23" s="225">
        <f>IF('كشف النقاط'!A23&gt;0,'كشف النقاط'!A23," ")</f>
        <v>15</v>
      </c>
      <c r="B23" s="202" t="str">
        <f>IF('كشف النقاط'!B23&gt;0,'كشف النقاط'!B23," ")</f>
        <v>بوسالم</v>
      </c>
      <c r="C23" s="202" t="str">
        <f>IF('كشف النقاط'!C23&gt;0,'كشف النقاط'!C23," ")</f>
        <v>كوثر</v>
      </c>
      <c r="D23" s="88" t="str">
        <f>IF('كشف النقاط'!D23&gt;0,'كشف النقاط'!D23," ")</f>
        <v> </v>
      </c>
      <c r="E23" s="216">
        <f>'كشف النقاط'!N23</f>
        <v>63</v>
      </c>
      <c r="F23" s="217">
        <f t="shared" si="0"/>
        <v>6</v>
      </c>
      <c r="G23" s="216">
        <f>'كشف النقاط'!N76</f>
        <v>87</v>
      </c>
      <c r="H23" s="217">
        <f t="shared" si="1"/>
        <v>6</v>
      </c>
      <c r="I23" s="218">
        <f t="shared" si="2"/>
        <v>12.5</v>
      </c>
      <c r="J23" s="219">
        <f t="shared" si="3"/>
        <v>12</v>
      </c>
      <c r="K23" s="216">
        <f>'كشف النقاط'!N130</f>
        <v>24.75</v>
      </c>
      <c r="L23" s="217">
        <f t="shared" si="4"/>
        <v>0</v>
      </c>
      <c r="M23" s="218">
        <f t="shared" si="5"/>
        <v>8.25</v>
      </c>
      <c r="N23" s="219">
        <f t="shared" si="6"/>
        <v>0</v>
      </c>
      <c r="O23" s="220">
        <f>'كشف النقاط'!N182</f>
        <v>43</v>
      </c>
      <c r="P23" s="217">
        <f t="shared" si="7"/>
        <v>4</v>
      </c>
      <c r="Q23" s="216">
        <f>'كشف النقاط'!N235</f>
        <v>57</v>
      </c>
      <c r="R23" s="217">
        <f t="shared" si="8"/>
        <v>4</v>
      </c>
      <c r="S23" s="216">
        <f t="shared" si="9"/>
        <v>12.5</v>
      </c>
      <c r="T23" s="221">
        <f t="shared" si="10"/>
        <v>8</v>
      </c>
      <c r="U23" s="216">
        <f>'كشف النقاط'!N289</f>
        <v>24.75</v>
      </c>
      <c r="V23" s="222">
        <f t="shared" si="11"/>
        <v>0</v>
      </c>
      <c r="W23" s="216">
        <f>'كشف النقاط'!N343</f>
        <v>31.5</v>
      </c>
      <c r="X23" s="222">
        <f t="shared" si="12"/>
        <v>0</v>
      </c>
      <c r="Y23" s="216">
        <f t="shared" si="13"/>
        <v>8.035714285714286</v>
      </c>
      <c r="Z23" s="221">
        <f t="shared" si="14"/>
        <v>0</v>
      </c>
      <c r="AA23" s="216">
        <f t="shared" si="15"/>
        <v>11.033333333333333</v>
      </c>
      <c r="AB23" s="223">
        <f t="shared" si="16"/>
        <v>30</v>
      </c>
      <c r="AC23" s="190" t="str">
        <f>IF('كشف النقاط'!H23+'كشف النقاط'!H76+'كشف النقاط'!H130+'كشف النقاط'!H182+'كشف النقاط'!H235+'كشف النقاط'!H289+'كشف النقاط'!H343&gt;0,"انقاذ"," ")</f>
        <v> </v>
      </c>
      <c r="AE23" s="145"/>
      <c r="AF23" s="192"/>
      <c r="AG23" s="196"/>
      <c r="AH23" s="152"/>
      <c r="AI23" s="74"/>
      <c r="AJ23" s="74"/>
      <c r="AK23" s="74"/>
      <c r="AL23" s="74"/>
      <c r="AM23" s="145"/>
      <c r="AN23" s="145"/>
      <c r="AO23" s="74"/>
      <c r="AP23" s="74"/>
      <c r="AQ23" s="102"/>
      <c r="AR23" s="102"/>
    </row>
    <row r="24" spans="1:44" ht="16.5" customHeight="1" hidden="1">
      <c r="A24" s="225">
        <f>IF('كشف النقاط'!A24&gt;0,'كشف النقاط'!A24," ")</f>
        <v>16</v>
      </c>
      <c r="B24" s="202" t="str">
        <f>IF('كشف النقاط'!B24&gt;0,'كشف النقاط'!B24," ")</f>
        <v>طوايبية</v>
      </c>
      <c r="C24" s="202" t="str">
        <f>IF('كشف النقاط'!C24&gt;0,'كشف النقاط'!C24," ")</f>
        <v>رامي</v>
      </c>
      <c r="D24" s="88" t="str">
        <f>IF('كشف النقاط'!D24&gt;0,'كشف النقاط'!D24," ")</f>
        <v> </v>
      </c>
      <c r="E24" s="216">
        <f>'كشف النقاط'!N24</f>
        <v>71.25</v>
      </c>
      <c r="F24" s="217">
        <f t="shared" si="0"/>
        <v>6</v>
      </c>
      <c r="G24" s="216">
        <f>'كشف النقاط'!N77</f>
        <v>93</v>
      </c>
      <c r="H24" s="217">
        <f t="shared" si="1"/>
        <v>6</v>
      </c>
      <c r="I24" s="218">
        <f t="shared" si="2"/>
        <v>13.6875</v>
      </c>
      <c r="J24" s="219">
        <f t="shared" si="3"/>
        <v>12</v>
      </c>
      <c r="K24" s="216">
        <f>'كشف النقاط'!N131</f>
        <v>33</v>
      </c>
      <c r="L24" s="217">
        <f t="shared" si="4"/>
        <v>3</v>
      </c>
      <c r="M24" s="218">
        <f t="shared" si="5"/>
        <v>11</v>
      </c>
      <c r="N24" s="219">
        <f t="shared" si="6"/>
        <v>3</v>
      </c>
      <c r="O24" s="220">
        <f>'كشف النقاط'!N183</f>
        <v>62</v>
      </c>
      <c r="P24" s="217">
        <f t="shared" si="7"/>
        <v>4</v>
      </c>
      <c r="Q24" s="216">
        <f>'كشف النقاط'!N236</f>
        <v>58</v>
      </c>
      <c r="R24" s="217">
        <f t="shared" si="8"/>
        <v>4</v>
      </c>
      <c r="S24" s="216">
        <f t="shared" si="9"/>
        <v>15</v>
      </c>
      <c r="T24" s="221">
        <f t="shared" si="10"/>
        <v>8</v>
      </c>
      <c r="U24" s="216">
        <f>'كشف النقاط'!N290</f>
        <v>38.25</v>
      </c>
      <c r="V24" s="222">
        <f t="shared" si="11"/>
        <v>3</v>
      </c>
      <c r="W24" s="216">
        <f>'كشف النقاط'!N344</f>
        <v>34</v>
      </c>
      <c r="X24" s="222">
        <f t="shared" si="12"/>
        <v>0</v>
      </c>
      <c r="Y24" s="216">
        <f t="shared" si="13"/>
        <v>10.321428571428571</v>
      </c>
      <c r="Z24" s="221">
        <f t="shared" si="14"/>
        <v>7</v>
      </c>
      <c r="AA24" s="216">
        <f t="shared" si="15"/>
        <v>12.983333333333333</v>
      </c>
      <c r="AB24" s="223">
        <f t="shared" si="16"/>
        <v>30</v>
      </c>
      <c r="AC24" s="190" t="str">
        <f>IF('كشف النقاط'!H24+'كشف النقاط'!H77+'كشف النقاط'!H131+'كشف النقاط'!H183+'كشف النقاط'!H236+'كشف النقاط'!H290+'كشف النقاط'!H344&gt;0,"انقاذ"," ")</f>
        <v> </v>
      </c>
      <c r="AE24" s="145"/>
      <c r="AF24" s="191"/>
      <c r="AG24" s="74"/>
      <c r="AH24" s="152"/>
      <c r="AI24" s="74"/>
      <c r="AJ24" s="74"/>
      <c r="AK24" s="74"/>
      <c r="AL24" s="74"/>
      <c r="AM24" s="145"/>
      <c r="AN24" s="145"/>
      <c r="AO24" s="74"/>
      <c r="AP24" s="74"/>
      <c r="AQ24" s="102"/>
      <c r="AR24" s="102"/>
    </row>
    <row r="25" spans="1:44" ht="16.5" customHeight="1" hidden="1">
      <c r="A25" s="225">
        <f>IF('كشف النقاط'!A25&gt;0,'كشف النقاط'!A25," ")</f>
        <v>17</v>
      </c>
      <c r="B25" s="202" t="str">
        <f>IF('كشف النقاط'!B25&gt;0,'كشف النقاط'!B25," ")</f>
        <v>بومدين</v>
      </c>
      <c r="C25" s="202" t="str">
        <f>IF('كشف النقاط'!C25&gt;0,'كشف النقاط'!C25," ")</f>
        <v>وفاء</v>
      </c>
      <c r="D25" s="88" t="str">
        <f>IF('كشف النقاط'!D25&gt;0,'كشف النقاط'!D25," ")</f>
        <v> </v>
      </c>
      <c r="E25" s="216">
        <f>'كشف النقاط'!N25</f>
        <v>93</v>
      </c>
      <c r="F25" s="217">
        <f t="shared" si="0"/>
        <v>6</v>
      </c>
      <c r="G25" s="216">
        <f>'كشف النقاط'!N78</f>
        <v>97.5</v>
      </c>
      <c r="H25" s="217">
        <f t="shared" si="1"/>
        <v>6</v>
      </c>
      <c r="I25" s="218">
        <f t="shared" si="2"/>
        <v>15.875</v>
      </c>
      <c r="J25" s="219">
        <f t="shared" si="3"/>
        <v>12</v>
      </c>
      <c r="K25" s="216">
        <f>'كشف النقاط'!N132</f>
        <v>36</v>
      </c>
      <c r="L25" s="217">
        <f t="shared" si="4"/>
        <v>3</v>
      </c>
      <c r="M25" s="218">
        <f t="shared" si="5"/>
        <v>12</v>
      </c>
      <c r="N25" s="219">
        <f t="shared" si="6"/>
        <v>3</v>
      </c>
      <c r="O25" s="220">
        <f>'كشف النقاط'!N184</f>
        <v>70</v>
      </c>
      <c r="P25" s="217">
        <f t="shared" si="7"/>
        <v>4</v>
      </c>
      <c r="Q25" s="216">
        <f>'كشف النقاط'!N237</f>
        <v>69</v>
      </c>
      <c r="R25" s="217">
        <f t="shared" si="8"/>
        <v>4</v>
      </c>
      <c r="S25" s="216">
        <f t="shared" si="9"/>
        <v>17.375</v>
      </c>
      <c r="T25" s="221">
        <f t="shared" si="10"/>
        <v>8</v>
      </c>
      <c r="U25" s="216">
        <f>'كشف النقاط'!N291</f>
        <v>45</v>
      </c>
      <c r="V25" s="222">
        <f t="shared" si="11"/>
        <v>3</v>
      </c>
      <c r="W25" s="216">
        <f>'كشف النقاط'!N345</f>
        <v>72</v>
      </c>
      <c r="X25" s="222">
        <f t="shared" si="12"/>
        <v>4</v>
      </c>
      <c r="Y25" s="216">
        <f t="shared" si="13"/>
        <v>16.714285714285715</v>
      </c>
      <c r="Z25" s="221">
        <f t="shared" si="14"/>
        <v>7</v>
      </c>
      <c r="AA25" s="216">
        <f t="shared" si="15"/>
        <v>16.083333333333332</v>
      </c>
      <c r="AB25" s="223">
        <f t="shared" si="16"/>
        <v>30</v>
      </c>
      <c r="AC25" s="190" t="str">
        <f>IF('كشف النقاط'!H25+'كشف النقاط'!H78+'كشف النقاط'!H132+'كشف النقاط'!H184+'كشف النقاط'!H237+'كشف النقاط'!H291+'كشف النقاط'!H345&gt;0,"انقاذ"," ")</f>
        <v> </v>
      </c>
      <c r="AE25" s="197"/>
      <c r="AF25" s="191"/>
      <c r="AG25" s="198"/>
      <c r="AH25" s="152"/>
      <c r="AI25" s="74"/>
      <c r="AJ25" s="74"/>
      <c r="AK25" s="74"/>
      <c r="AL25" s="74"/>
      <c r="AM25" s="145"/>
      <c r="AN25" s="145"/>
      <c r="AO25" s="74"/>
      <c r="AP25" s="74"/>
      <c r="AQ25" s="102"/>
      <c r="AR25" s="102"/>
    </row>
    <row r="26" spans="1:44" s="99" customFormat="1" ht="16.5" customHeight="1" hidden="1">
      <c r="A26" s="225">
        <f>IF('كشف النقاط'!A26&gt;0,'كشف النقاط'!A26," ")</f>
        <v>18</v>
      </c>
      <c r="B26" s="202" t="str">
        <f>IF('كشف النقاط'!B26&gt;0,'كشف النقاط'!B26," ")</f>
        <v>لعلالي</v>
      </c>
      <c r="C26" s="202" t="str">
        <f>IF('كشف النقاط'!C26&gt;0,'كشف النقاط'!C26," ")</f>
        <v>ماجدة</v>
      </c>
      <c r="D26" s="88" t="str">
        <f>IF('كشف النقاط'!D26&gt;0,'كشف النقاط'!D26," ")</f>
        <v> </v>
      </c>
      <c r="E26" s="216">
        <f>'كشف النقاط'!N26</f>
        <v>76.5</v>
      </c>
      <c r="F26" s="217">
        <f t="shared" si="0"/>
        <v>6</v>
      </c>
      <c r="G26" s="216">
        <f>'كشف النقاط'!N79</f>
        <v>94.5</v>
      </c>
      <c r="H26" s="217">
        <f t="shared" si="1"/>
        <v>6</v>
      </c>
      <c r="I26" s="218">
        <f t="shared" si="2"/>
        <v>14.25</v>
      </c>
      <c r="J26" s="219">
        <f t="shared" si="3"/>
        <v>12</v>
      </c>
      <c r="K26" s="216">
        <f>'كشف النقاط'!N133</f>
        <v>29.25</v>
      </c>
      <c r="L26" s="217">
        <f t="shared" si="4"/>
        <v>0</v>
      </c>
      <c r="M26" s="218">
        <f t="shared" si="5"/>
        <v>9.75</v>
      </c>
      <c r="N26" s="219">
        <f t="shared" si="6"/>
        <v>0</v>
      </c>
      <c r="O26" s="220">
        <f>'كشف النقاط'!N185</f>
        <v>54.5</v>
      </c>
      <c r="P26" s="217">
        <f t="shared" si="7"/>
        <v>4</v>
      </c>
      <c r="Q26" s="216">
        <f>'كشف النقاط'!N238</f>
        <v>55</v>
      </c>
      <c r="R26" s="217">
        <f t="shared" si="8"/>
        <v>4</v>
      </c>
      <c r="S26" s="216">
        <f t="shared" si="9"/>
        <v>13.6875</v>
      </c>
      <c r="T26" s="221">
        <f t="shared" si="10"/>
        <v>8</v>
      </c>
      <c r="U26" s="216">
        <f>'كشف النقاط'!N292</f>
        <v>40.5</v>
      </c>
      <c r="V26" s="222">
        <f t="shared" si="11"/>
        <v>3</v>
      </c>
      <c r="W26" s="216">
        <f>'كشف النقاط'!N346</f>
        <v>56</v>
      </c>
      <c r="X26" s="222">
        <f t="shared" si="12"/>
        <v>4</v>
      </c>
      <c r="Y26" s="216">
        <f t="shared" si="13"/>
        <v>13.785714285714286</v>
      </c>
      <c r="Z26" s="221">
        <f t="shared" si="14"/>
        <v>7</v>
      </c>
      <c r="AA26" s="216">
        <f t="shared" si="15"/>
        <v>13.541666666666666</v>
      </c>
      <c r="AB26" s="223">
        <f t="shared" si="16"/>
        <v>30</v>
      </c>
      <c r="AC26" s="190" t="str">
        <f>IF('كشف النقاط'!H26+'كشف النقاط'!H79+'كشف النقاط'!H133+'كشف النقاط'!H185+'كشف النقاط'!H238+'كشف النقاط'!H292+'كشف النقاط'!H346&gt;0,"انقاذ"," ")</f>
        <v> </v>
      </c>
      <c r="AE26" s="74"/>
      <c r="AF26" s="74"/>
      <c r="AG26" s="198"/>
      <c r="AH26" s="152"/>
      <c r="AI26" s="74"/>
      <c r="AJ26" s="74"/>
      <c r="AK26" s="74"/>
      <c r="AL26" s="74"/>
      <c r="AM26" s="74"/>
      <c r="AN26" s="74"/>
      <c r="AO26" s="74"/>
      <c r="AP26" s="74"/>
      <c r="AQ26" s="199"/>
      <c r="AR26" s="199"/>
    </row>
    <row r="27" spans="1:44" s="99" customFormat="1" ht="16.5" customHeight="1" hidden="1">
      <c r="A27" s="225">
        <f>IF('كشف النقاط'!A27&gt;0,'كشف النقاط'!A27," ")</f>
        <v>19</v>
      </c>
      <c r="B27" s="202" t="str">
        <f>IF('كشف النقاط'!B27&gt;0,'كشف النقاط'!B27," ")</f>
        <v>ناجي</v>
      </c>
      <c r="C27" s="202" t="str">
        <f>IF('كشف النقاط'!C27&gt;0,'كشف النقاط'!C27," ")</f>
        <v>محمد لمين</v>
      </c>
      <c r="D27" s="88" t="str">
        <f>IF('كشف النقاط'!D27&gt;0,'كشف النقاط'!D27," ")</f>
        <v> </v>
      </c>
      <c r="E27" s="216">
        <f>'كشف النقاط'!N27</f>
        <v>87.75</v>
      </c>
      <c r="F27" s="217">
        <f t="shared" si="0"/>
        <v>6</v>
      </c>
      <c r="G27" s="216">
        <f>'كشف النقاط'!N80</f>
        <v>70.5</v>
      </c>
      <c r="H27" s="217">
        <f t="shared" si="1"/>
        <v>6</v>
      </c>
      <c r="I27" s="218">
        <f t="shared" si="2"/>
        <v>13.1875</v>
      </c>
      <c r="J27" s="219">
        <f t="shared" si="3"/>
        <v>12</v>
      </c>
      <c r="K27" s="216">
        <f>'كشف النقاط'!N134</f>
        <v>21.75</v>
      </c>
      <c r="L27" s="217">
        <f t="shared" si="4"/>
        <v>0</v>
      </c>
      <c r="M27" s="218">
        <f t="shared" si="5"/>
        <v>7.25</v>
      </c>
      <c r="N27" s="219">
        <f t="shared" si="6"/>
        <v>0</v>
      </c>
      <c r="O27" s="220">
        <f>'كشف النقاط'!N186</f>
        <v>54.5</v>
      </c>
      <c r="P27" s="217">
        <f t="shared" si="7"/>
        <v>4</v>
      </c>
      <c r="Q27" s="216">
        <f>'كشف النقاط'!N239</f>
        <v>40</v>
      </c>
      <c r="R27" s="217">
        <f t="shared" si="8"/>
        <v>4</v>
      </c>
      <c r="S27" s="216">
        <f t="shared" si="9"/>
        <v>11.8125</v>
      </c>
      <c r="T27" s="221">
        <f t="shared" si="10"/>
        <v>8</v>
      </c>
      <c r="U27" s="216">
        <f>'كشف النقاط'!N293</f>
        <v>23.25</v>
      </c>
      <c r="V27" s="222">
        <f t="shared" si="11"/>
        <v>0</v>
      </c>
      <c r="W27" s="216">
        <f>'كشف النقاط'!N347</f>
        <v>35</v>
      </c>
      <c r="X27" s="222">
        <f t="shared" si="12"/>
        <v>0</v>
      </c>
      <c r="Y27" s="216">
        <f t="shared" si="13"/>
        <v>8.321428571428571</v>
      </c>
      <c r="Z27" s="221">
        <f t="shared" si="14"/>
        <v>0</v>
      </c>
      <c r="AA27" s="216">
        <f t="shared" si="15"/>
        <v>11.091666666666667</v>
      </c>
      <c r="AB27" s="223">
        <f t="shared" si="16"/>
        <v>30</v>
      </c>
      <c r="AC27" s="190" t="str">
        <f>IF('كشف النقاط'!H27+'كشف النقاط'!H80+'كشف النقاط'!H134+'كشف النقاط'!H186+'كشف النقاط'!H239+'كشف النقاط'!H293+'كشف النقاط'!H347&gt;0,"انقاذ"," ")</f>
        <v> </v>
      </c>
      <c r="AE27" s="74"/>
      <c r="AF27" s="196"/>
      <c r="AG27" s="196"/>
      <c r="AH27" s="152"/>
      <c r="AI27" s="74"/>
      <c r="AJ27" s="74"/>
      <c r="AK27" s="74"/>
      <c r="AL27" s="74"/>
      <c r="AM27" s="74"/>
      <c r="AN27" s="74"/>
      <c r="AO27" s="74"/>
      <c r="AP27" s="74"/>
      <c r="AQ27" s="199"/>
      <c r="AR27" s="199"/>
    </row>
    <row r="28" spans="1:44" ht="16.5" customHeight="1" hidden="1">
      <c r="A28" s="225">
        <f>IF('كشف النقاط'!A28&gt;0,'كشف النقاط'!A28," ")</f>
        <v>20</v>
      </c>
      <c r="B28" s="202" t="str">
        <f>IF('كشف النقاط'!B28&gt;0,'كشف النقاط'!B28," ")</f>
        <v>مريان</v>
      </c>
      <c r="C28" s="202" t="str">
        <f>IF('كشف النقاط'!C28&gt;0,'كشف النقاط'!C28," ")</f>
        <v>ليلى</v>
      </c>
      <c r="D28" s="88" t="str">
        <f>IF('كشف النقاط'!D28&gt;0,'كشف النقاط'!D28," ")</f>
        <v> </v>
      </c>
      <c r="E28" s="216">
        <f>'كشف النقاط'!N28</f>
        <v>75</v>
      </c>
      <c r="F28" s="217">
        <f t="shared" si="0"/>
        <v>6</v>
      </c>
      <c r="G28" s="216">
        <f>'كشف النقاط'!N81</f>
        <v>81</v>
      </c>
      <c r="H28" s="217">
        <f t="shared" si="1"/>
        <v>6</v>
      </c>
      <c r="I28" s="218">
        <f t="shared" si="2"/>
        <v>13</v>
      </c>
      <c r="J28" s="219">
        <f t="shared" si="3"/>
        <v>12</v>
      </c>
      <c r="K28" s="216">
        <f>'كشف النقاط'!N135</f>
        <v>27</v>
      </c>
      <c r="L28" s="217">
        <f t="shared" si="4"/>
        <v>0</v>
      </c>
      <c r="M28" s="218">
        <f t="shared" si="5"/>
        <v>9</v>
      </c>
      <c r="N28" s="219">
        <f t="shared" si="6"/>
        <v>0</v>
      </c>
      <c r="O28" s="220">
        <f>'كشف النقاط'!N187</f>
        <v>55</v>
      </c>
      <c r="P28" s="217">
        <f t="shared" si="7"/>
        <v>4</v>
      </c>
      <c r="Q28" s="216">
        <f>'كشف النقاط'!N240</f>
        <v>55</v>
      </c>
      <c r="R28" s="217">
        <f t="shared" si="8"/>
        <v>4</v>
      </c>
      <c r="S28" s="216">
        <f t="shared" si="9"/>
        <v>13.75</v>
      </c>
      <c r="T28" s="221">
        <f t="shared" si="10"/>
        <v>8</v>
      </c>
      <c r="U28" s="216">
        <f>'كشف النقاط'!N294</f>
        <v>30</v>
      </c>
      <c r="V28" s="222">
        <f t="shared" si="11"/>
        <v>3</v>
      </c>
      <c r="W28" s="216">
        <f>'كشف النقاط'!N348</f>
        <v>38.5</v>
      </c>
      <c r="X28" s="222">
        <f t="shared" si="12"/>
        <v>0</v>
      </c>
      <c r="Y28" s="216">
        <f t="shared" si="13"/>
        <v>9.785714285714286</v>
      </c>
      <c r="Z28" s="221">
        <f t="shared" si="14"/>
        <v>3</v>
      </c>
      <c r="AA28" s="216">
        <f t="shared" si="15"/>
        <v>12.05</v>
      </c>
      <c r="AB28" s="223">
        <f t="shared" si="16"/>
        <v>30</v>
      </c>
      <c r="AC28" s="190" t="str">
        <f>IF('كشف النقاط'!H28+'كشف النقاط'!H81+'كشف النقاط'!H135+'كشف النقاط'!H187+'كشف النقاط'!H240+'كشف النقاط'!H294+'كشف النقاط'!H348&gt;0,"انقاذ"," ")</f>
        <v> </v>
      </c>
      <c r="AE28" s="145"/>
      <c r="AF28" s="191"/>
      <c r="AG28" s="198"/>
      <c r="AH28" s="152"/>
      <c r="AI28" s="74"/>
      <c r="AJ28" s="74"/>
      <c r="AK28" s="74"/>
      <c r="AL28" s="74"/>
      <c r="AM28" s="145"/>
      <c r="AN28" s="145"/>
      <c r="AO28" s="74"/>
      <c r="AP28" s="74"/>
      <c r="AQ28" s="102"/>
      <c r="AR28" s="102"/>
    </row>
    <row r="29" spans="1:44" ht="16.5" customHeight="1" hidden="1">
      <c r="A29" s="225">
        <f>IF('كشف النقاط'!A29&gt;0,'كشف النقاط'!A29," ")</f>
        <v>21</v>
      </c>
      <c r="B29" s="202" t="str">
        <f>IF('كشف النقاط'!B29&gt;0,'كشف النقاط'!B29," ")</f>
        <v>عليات</v>
      </c>
      <c r="C29" s="202" t="str">
        <f>IF('كشف النقاط'!C29&gt;0,'كشف النقاط'!C29," ")</f>
        <v>وسيم</v>
      </c>
      <c r="D29" s="88" t="str">
        <f>IF('كشف النقاط'!D29&gt;0,'كشف النقاط'!D29," ")</f>
        <v> </v>
      </c>
      <c r="E29" s="216">
        <f>'كشف النقاط'!N29</f>
        <v>60</v>
      </c>
      <c r="F29" s="217">
        <f t="shared" si="0"/>
        <v>6</v>
      </c>
      <c r="G29" s="216">
        <f>'كشف النقاط'!N82</f>
        <v>78</v>
      </c>
      <c r="H29" s="217">
        <f t="shared" si="1"/>
        <v>6</v>
      </c>
      <c r="I29" s="218">
        <f t="shared" si="2"/>
        <v>11.5</v>
      </c>
      <c r="J29" s="219">
        <f t="shared" si="3"/>
        <v>12</v>
      </c>
      <c r="K29" s="216">
        <f>'كشف النقاط'!N136</f>
        <v>30</v>
      </c>
      <c r="L29" s="217">
        <f t="shared" si="4"/>
        <v>3</v>
      </c>
      <c r="M29" s="218">
        <f t="shared" si="5"/>
        <v>10</v>
      </c>
      <c r="N29" s="219">
        <f t="shared" si="6"/>
        <v>3</v>
      </c>
      <c r="O29" s="220">
        <f>'كشف النقاط'!N188</f>
        <v>48</v>
      </c>
      <c r="P29" s="217">
        <f t="shared" si="7"/>
        <v>4</v>
      </c>
      <c r="Q29" s="216">
        <f>'كشف النقاط'!N241</f>
        <v>61</v>
      </c>
      <c r="R29" s="217">
        <f t="shared" si="8"/>
        <v>4</v>
      </c>
      <c r="S29" s="216">
        <f t="shared" si="9"/>
        <v>13.625</v>
      </c>
      <c r="T29" s="221">
        <f t="shared" si="10"/>
        <v>8</v>
      </c>
      <c r="U29" s="216">
        <f>'كشف النقاط'!N295</f>
        <v>40.5</v>
      </c>
      <c r="V29" s="222">
        <f t="shared" si="11"/>
        <v>3</v>
      </c>
      <c r="W29" s="216">
        <f>'كشف النقاط'!N349</f>
        <v>33</v>
      </c>
      <c r="X29" s="222">
        <f t="shared" si="12"/>
        <v>0</v>
      </c>
      <c r="Y29" s="216">
        <f t="shared" si="13"/>
        <v>10.5</v>
      </c>
      <c r="Z29" s="221">
        <f t="shared" si="14"/>
        <v>7</v>
      </c>
      <c r="AA29" s="216">
        <f t="shared" si="15"/>
        <v>11.683333333333334</v>
      </c>
      <c r="AB29" s="223">
        <f t="shared" si="16"/>
        <v>30</v>
      </c>
      <c r="AC29" s="190" t="str">
        <f>IF('كشف النقاط'!H29+'كشف النقاط'!H82+'كشف النقاط'!H136+'كشف النقاط'!H188+'كشف النقاط'!H241+'كشف النقاط'!H295+'كشف النقاط'!H349&gt;0,"انقاذ"," ")</f>
        <v> </v>
      </c>
      <c r="AE29" s="102"/>
      <c r="AF29" s="102"/>
      <c r="AG29" s="102"/>
      <c r="AH29" s="102"/>
      <c r="AI29" s="102"/>
      <c r="AJ29" s="102"/>
      <c r="AK29" s="102"/>
      <c r="AL29" s="102"/>
      <c r="AM29" s="102"/>
      <c r="AN29" s="102"/>
      <c r="AO29" s="102"/>
      <c r="AP29" s="102"/>
      <c r="AQ29" s="102"/>
      <c r="AR29" s="102"/>
    </row>
    <row r="30" spans="1:44" ht="16.5" customHeight="1" hidden="1">
      <c r="A30" s="225">
        <f>IF('كشف النقاط'!A30&gt;0,'كشف النقاط'!A30," ")</f>
        <v>22</v>
      </c>
      <c r="B30" s="202" t="str">
        <f>IF('كشف النقاط'!B30&gt;0,'كشف النقاط'!B30," ")</f>
        <v>شنش</v>
      </c>
      <c r="C30" s="202" t="str">
        <f>IF('كشف النقاط'!C30&gt;0,'كشف النقاط'!C30," ")</f>
        <v>بلال</v>
      </c>
      <c r="D30" s="88" t="str">
        <f>IF('كشف النقاط'!D30&gt;0,'كشف النقاط'!D30," ")</f>
        <v> </v>
      </c>
      <c r="E30" s="216">
        <f>'كشف النقاط'!N30</f>
        <v>60</v>
      </c>
      <c r="F30" s="217">
        <f t="shared" si="0"/>
        <v>6</v>
      </c>
      <c r="G30" s="216">
        <f>'كشف النقاط'!N83</f>
        <v>78</v>
      </c>
      <c r="H30" s="217">
        <f t="shared" si="1"/>
        <v>6</v>
      </c>
      <c r="I30" s="218">
        <f t="shared" si="2"/>
        <v>11.5</v>
      </c>
      <c r="J30" s="219">
        <f t="shared" si="3"/>
        <v>12</v>
      </c>
      <c r="K30" s="216">
        <f>'كشف النقاط'!N137</f>
        <v>24.75</v>
      </c>
      <c r="L30" s="217">
        <f t="shared" si="4"/>
        <v>0</v>
      </c>
      <c r="M30" s="218">
        <f t="shared" si="5"/>
        <v>8.25</v>
      </c>
      <c r="N30" s="219">
        <f t="shared" si="6"/>
        <v>0</v>
      </c>
      <c r="O30" s="220">
        <f>'كشف النقاط'!N189</f>
        <v>44</v>
      </c>
      <c r="P30" s="217">
        <f t="shared" si="7"/>
        <v>4</v>
      </c>
      <c r="Q30" s="216">
        <f>'كشف النقاط'!N242</f>
        <v>44.5</v>
      </c>
      <c r="R30" s="217">
        <f t="shared" si="8"/>
        <v>4</v>
      </c>
      <c r="S30" s="216">
        <f t="shared" si="9"/>
        <v>11.0625</v>
      </c>
      <c r="T30" s="221">
        <f t="shared" si="10"/>
        <v>8</v>
      </c>
      <c r="U30" s="216">
        <f>'كشف النقاط'!N296</f>
        <v>24</v>
      </c>
      <c r="V30" s="222">
        <f t="shared" si="11"/>
        <v>0</v>
      </c>
      <c r="W30" s="216">
        <f>'كشف النقاط'!N350</f>
        <v>34</v>
      </c>
      <c r="X30" s="222">
        <f t="shared" si="12"/>
        <v>0</v>
      </c>
      <c r="Y30" s="216">
        <f t="shared" si="13"/>
        <v>8.285714285714286</v>
      </c>
      <c r="Z30" s="221">
        <f t="shared" si="14"/>
        <v>0</v>
      </c>
      <c r="AA30" s="216">
        <f t="shared" si="15"/>
        <v>10.308333333333334</v>
      </c>
      <c r="AB30" s="223">
        <f t="shared" si="16"/>
        <v>30</v>
      </c>
      <c r="AC30" s="190" t="str">
        <f>IF('كشف النقاط'!H30+'كشف النقاط'!H83+'كشف النقاط'!H137+'كشف النقاط'!H189+'كشف النقاط'!H242+'كشف النقاط'!H296+'كشف النقاط'!H350&gt;0,"انقاذ"," ")</f>
        <v> </v>
      </c>
      <c r="AE30" s="102"/>
      <c r="AF30" s="102"/>
      <c r="AG30" s="102"/>
      <c r="AH30" s="102"/>
      <c r="AI30" s="102"/>
      <c r="AJ30" s="102"/>
      <c r="AK30" s="102"/>
      <c r="AL30" s="102"/>
      <c r="AM30" s="102"/>
      <c r="AN30" s="102"/>
      <c r="AO30" s="102"/>
      <c r="AP30" s="102"/>
      <c r="AQ30" s="102"/>
      <c r="AR30" s="102"/>
    </row>
    <row r="31" spans="1:44" ht="16.5" customHeight="1" hidden="1">
      <c r="A31" s="225">
        <f>IF('كشف النقاط'!A31&gt;0,'كشف النقاط'!A31," ")</f>
        <v>23</v>
      </c>
      <c r="B31" s="202" t="str">
        <f>IF('كشف النقاط'!B31&gt;0,'كشف النقاط'!B31," ")</f>
        <v>ذويب </v>
      </c>
      <c r="C31" s="202" t="str">
        <f>IF('كشف النقاط'!C31&gt;0,'كشف النقاط'!C31," ")</f>
        <v> دنيازاد</v>
      </c>
      <c r="D31" s="88" t="str">
        <f>IF('كشف النقاط'!D31&gt;0,'كشف النقاط'!D31," ")</f>
        <v>مع</v>
      </c>
      <c r="E31" s="216">
        <f>'كشف النقاط'!N31</f>
        <v>61.5</v>
      </c>
      <c r="F31" s="217">
        <f t="shared" si="0"/>
        <v>6</v>
      </c>
      <c r="G31" s="216">
        <f>'كشف النقاط'!N84</f>
        <v>54</v>
      </c>
      <c r="H31" s="217">
        <f t="shared" si="1"/>
        <v>0</v>
      </c>
      <c r="I31" s="218">
        <f t="shared" si="2"/>
        <v>9.625</v>
      </c>
      <c r="J31" s="219">
        <f t="shared" si="3"/>
        <v>6</v>
      </c>
      <c r="K31" s="216">
        <f>'كشف النقاط'!N138</f>
        <v>30</v>
      </c>
      <c r="L31" s="217">
        <f t="shared" si="4"/>
        <v>3</v>
      </c>
      <c r="M31" s="218">
        <f t="shared" si="5"/>
        <v>10</v>
      </c>
      <c r="N31" s="219">
        <f t="shared" si="6"/>
        <v>3</v>
      </c>
      <c r="O31" s="220">
        <f>'كشف النقاط'!N190</f>
        <v>48.25</v>
      </c>
      <c r="P31" s="217">
        <f t="shared" si="7"/>
        <v>4</v>
      </c>
      <c r="Q31" s="216">
        <f>'كشف النقاط'!N243</f>
        <v>53</v>
      </c>
      <c r="R31" s="217">
        <f t="shared" si="8"/>
        <v>4</v>
      </c>
      <c r="S31" s="216">
        <f t="shared" si="9"/>
        <v>12.65625</v>
      </c>
      <c r="T31" s="221">
        <f t="shared" si="10"/>
        <v>8</v>
      </c>
      <c r="U31" s="216">
        <f>'كشف النقاط'!N297</f>
        <v>20.25</v>
      </c>
      <c r="V31" s="222">
        <f t="shared" si="11"/>
        <v>0</v>
      </c>
      <c r="W31" s="216">
        <f>'كشف النقاط'!N351</f>
        <v>33</v>
      </c>
      <c r="X31" s="222">
        <f t="shared" si="12"/>
        <v>0</v>
      </c>
      <c r="Y31" s="216">
        <f t="shared" si="13"/>
        <v>7.607142857142857</v>
      </c>
      <c r="Z31" s="221">
        <f t="shared" si="14"/>
        <v>0</v>
      </c>
      <c r="AA31" s="216">
        <f t="shared" si="15"/>
        <v>10</v>
      </c>
      <c r="AB31" s="223">
        <f t="shared" si="16"/>
        <v>30</v>
      </c>
      <c r="AC31" s="190" t="str">
        <f>IF('كشف النقاط'!H31+'كشف النقاط'!H84+'كشف النقاط'!H138+'كشف النقاط'!H190+'كشف النقاط'!H243+'كشف النقاط'!H297+'كشف النقاط'!H351&gt;0,"انقاذ"," ")</f>
        <v>انقاذ</v>
      </c>
      <c r="AE31" s="102"/>
      <c r="AF31" s="102"/>
      <c r="AG31" s="102"/>
      <c r="AH31" s="102"/>
      <c r="AI31" s="102"/>
      <c r="AJ31" s="102"/>
      <c r="AK31" s="102"/>
      <c r="AL31" s="102"/>
      <c r="AM31" s="102"/>
      <c r="AN31" s="102"/>
      <c r="AO31" s="102"/>
      <c r="AP31" s="102"/>
      <c r="AQ31" s="102"/>
      <c r="AR31" s="102"/>
    </row>
    <row r="32" spans="1:44" ht="15" customHeight="1">
      <c r="A32" s="102"/>
      <c r="B32" s="200"/>
      <c r="C32" s="200"/>
      <c r="D32" s="102"/>
      <c r="E32" s="161" t="s">
        <v>502</v>
      </c>
      <c r="F32" s="162"/>
      <c r="G32" s="486" t="s">
        <v>498</v>
      </c>
      <c r="H32" s="163"/>
      <c r="I32" s="165"/>
      <c r="J32" s="163"/>
      <c r="K32" s="487" t="s">
        <v>497</v>
      </c>
      <c r="L32" s="162"/>
      <c r="M32" s="165"/>
      <c r="N32" s="162"/>
      <c r="O32" s="487" t="s">
        <v>499</v>
      </c>
      <c r="P32" s="162"/>
      <c r="Q32" s="478" t="s">
        <v>496</v>
      </c>
      <c r="R32" s="162"/>
      <c r="S32" s="163"/>
      <c r="T32" s="164"/>
      <c r="U32" s="478" t="s">
        <v>496</v>
      </c>
      <c r="V32" s="163"/>
      <c r="W32" s="161" t="s">
        <v>120</v>
      </c>
      <c r="X32" s="141"/>
      <c r="Y32" s="141"/>
      <c r="AE32" s="102"/>
      <c r="AF32" s="102"/>
      <c r="AG32" s="102"/>
      <c r="AH32" s="102"/>
      <c r="AI32" s="102"/>
      <c r="AJ32" s="102"/>
      <c r="AK32" s="102"/>
      <c r="AL32" s="102"/>
      <c r="AM32" s="102"/>
      <c r="AN32" s="102"/>
      <c r="AO32" s="102"/>
      <c r="AP32" s="102"/>
      <c r="AQ32" s="102"/>
      <c r="AR32" s="102"/>
    </row>
    <row r="33" spans="5:24" ht="15" customHeight="1">
      <c r="E33" s="142"/>
      <c r="F33" s="140"/>
      <c r="G33" s="142"/>
      <c r="H33" s="140"/>
      <c r="I33"/>
      <c r="J33" s="140"/>
      <c r="K33" s="142"/>
      <c r="L33" s="140"/>
      <c r="M33"/>
      <c r="N33" s="140"/>
      <c r="O33" s="142"/>
      <c r="Q33" s="142"/>
      <c r="S33" s="141"/>
      <c r="T33" s="141"/>
      <c r="U33" s="142"/>
      <c r="V33" s="141"/>
      <c r="W33" s="142"/>
      <c r="X33" s="141"/>
    </row>
    <row r="36" ht="18">
      <c r="AA36" s="108" t="s">
        <v>30</v>
      </c>
    </row>
    <row r="41" ht="19.5" customHeight="1"/>
  </sheetData>
  <sheetProtection/>
  <mergeCells count="9">
    <mergeCell ref="B5:B8"/>
    <mergeCell ref="D5:D8"/>
    <mergeCell ref="AC5:AC8"/>
    <mergeCell ref="J5:J8"/>
    <mergeCell ref="N5:N8"/>
    <mergeCell ref="T5:T8"/>
    <mergeCell ref="Z5:Z8"/>
    <mergeCell ref="AB5:AB8"/>
    <mergeCell ref="C5:C8"/>
  </mergeCells>
  <printOptions/>
  <pageMargins left="0" right="0"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37"/>
  </sheetPr>
  <dimension ref="A1:L32"/>
  <sheetViews>
    <sheetView rightToLeft="1" view="pageBreakPreview" zoomScale="86" zoomScaleNormal="122" zoomScaleSheetLayoutView="86" zoomScalePageLayoutView="0" workbookViewId="0" topLeftCell="A8">
      <selection activeCell="H29" sqref="H29"/>
    </sheetView>
  </sheetViews>
  <sheetFormatPr defaultColWidth="11.421875" defaultRowHeight="12.75"/>
  <cols>
    <col min="1" max="1" width="4.57421875" style="175" customWidth="1"/>
    <col min="2" max="2" width="10.57421875" style="175" customWidth="1"/>
    <col min="3" max="3" width="12.00390625" style="175" customWidth="1"/>
    <col min="4" max="4" width="6.140625" style="175" customWidth="1"/>
    <col min="5" max="5" width="8.421875" style="175" customWidth="1"/>
    <col min="6" max="6" width="11.421875" style="175" customWidth="1"/>
    <col min="7" max="7" width="8.140625" style="175" customWidth="1"/>
    <col min="8" max="8" width="8.7109375" style="175" customWidth="1"/>
    <col min="9" max="9" width="6.421875" style="175" customWidth="1"/>
    <col min="10" max="10" width="10.8515625" style="175" customWidth="1"/>
    <col min="11" max="11" width="8.140625" style="175" customWidth="1"/>
    <col min="12" max="12" width="14.140625" style="175" customWidth="1"/>
    <col min="13" max="16384" width="11.421875" style="175" customWidth="1"/>
  </cols>
  <sheetData>
    <row r="1" spans="1:10" ht="16.5" customHeight="1">
      <c r="A1" s="108" t="s">
        <v>20</v>
      </c>
      <c r="B1" s="167"/>
      <c r="C1" s="128"/>
      <c r="J1" s="224" t="s">
        <v>91</v>
      </c>
    </row>
    <row r="2" spans="1:10" ht="16.5" customHeight="1">
      <c r="A2" s="108" t="s">
        <v>21</v>
      </c>
      <c r="B2" s="167"/>
      <c r="C2" s="128"/>
      <c r="J2" s="130" t="s">
        <v>29</v>
      </c>
    </row>
    <row r="3" spans="1:10" ht="16.5" customHeight="1">
      <c r="A3" s="108" t="s">
        <v>3</v>
      </c>
      <c r="B3" s="167"/>
      <c r="C3" s="128"/>
      <c r="J3" s="130" t="s">
        <v>22</v>
      </c>
    </row>
    <row r="4" spans="2:12" ht="18">
      <c r="B4" s="49" t="s">
        <v>34</v>
      </c>
      <c r="E4" s="176" t="s">
        <v>46</v>
      </c>
      <c r="J4" s="108" t="s">
        <v>28</v>
      </c>
      <c r="L4" s="130" t="s">
        <v>492</v>
      </c>
    </row>
    <row r="5" spans="1:12" ht="15">
      <c r="A5" s="111"/>
      <c r="B5" s="111"/>
      <c r="C5" s="111"/>
      <c r="D5" s="112"/>
      <c r="E5" s="185" t="s">
        <v>47</v>
      </c>
      <c r="F5" s="114"/>
      <c r="G5" s="114"/>
      <c r="H5" s="114"/>
      <c r="I5" s="617" t="s">
        <v>33</v>
      </c>
      <c r="J5" s="111"/>
      <c r="K5" s="620" t="s">
        <v>33</v>
      </c>
      <c r="L5" s="111"/>
    </row>
    <row r="6" spans="1:12" ht="19.5" customHeight="1">
      <c r="A6" s="177" t="s">
        <v>8</v>
      </c>
      <c r="B6" s="173" t="s">
        <v>9</v>
      </c>
      <c r="C6" s="173" t="s">
        <v>10</v>
      </c>
      <c r="D6" s="69" t="s">
        <v>93</v>
      </c>
      <c r="E6" s="119"/>
      <c r="F6" s="178" t="s">
        <v>48</v>
      </c>
      <c r="G6" s="118"/>
      <c r="H6" s="117"/>
      <c r="I6" s="612"/>
      <c r="J6" s="205" t="s">
        <v>23</v>
      </c>
      <c r="K6" s="623"/>
      <c r="L6" s="121"/>
    </row>
    <row r="7" spans="1:12" ht="12.75" customHeight="1">
      <c r="A7" s="121"/>
      <c r="B7" s="121"/>
      <c r="C7" s="121"/>
      <c r="D7" s="122"/>
      <c r="E7" s="125"/>
      <c r="F7" s="179"/>
      <c r="G7" s="124"/>
      <c r="H7" s="234" t="s">
        <v>24</v>
      </c>
      <c r="I7" s="612"/>
      <c r="J7" s="205" t="s">
        <v>26</v>
      </c>
      <c r="K7" s="623"/>
      <c r="L7" s="174" t="s">
        <v>25</v>
      </c>
    </row>
    <row r="8" spans="1:12" ht="12.75" customHeight="1">
      <c r="A8" s="181"/>
      <c r="B8" s="181"/>
      <c r="C8" s="181"/>
      <c r="D8" s="182"/>
      <c r="E8" s="232" t="s">
        <v>49</v>
      </c>
      <c r="F8" s="232" t="s">
        <v>24</v>
      </c>
      <c r="G8" s="232" t="s">
        <v>27</v>
      </c>
      <c r="H8" s="183"/>
      <c r="I8" s="613"/>
      <c r="J8" s="68"/>
      <c r="K8" s="624"/>
      <c r="L8" s="184"/>
    </row>
    <row r="9" spans="1:12" ht="17.25" customHeight="1">
      <c r="A9" s="225">
        <f>IF('كشف النقاط'!A9&gt;0,'كشف النقاط'!A9," ")</f>
        <v>1</v>
      </c>
      <c r="B9" s="172" t="str">
        <f>IF('كشف النقاط'!B9&gt;0,'كشف النقاط'!B9," ")</f>
        <v>بوخاتم</v>
      </c>
      <c r="C9" s="172" t="str">
        <f>IF('كشف النقاط'!C9&gt;0,'كشف النقاط'!C9," ")</f>
        <v>دنيا</v>
      </c>
      <c r="D9" s="88" t="str">
        <f>IF('كشف النقاط'!D9&gt;0,'كشف النقاط'!D9," ")</f>
        <v> </v>
      </c>
      <c r="E9" s="64">
        <f>'كشف النقاط'!E448</f>
        <v>16</v>
      </c>
      <c r="F9" s="65">
        <f>E9*30</f>
        <v>480</v>
      </c>
      <c r="G9" s="65">
        <f>IF(E9&lt;10,0,30)</f>
        <v>30</v>
      </c>
      <c r="H9" s="533">
        <f>E9</f>
        <v>16</v>
      </c>
      <c r="I9" s="66">
        <f>G9</f>
        <v>30</v>
      </c>
      <c r="J9" s="533">
        <f>E9</f>
        <v>16</v>
      </c>
      <c r="K9" s="66">
        <f>I9</f>
        <v>30</v>
      </c>
      <c r="L9" s="67" t="str">
        <f>IF(J9&lt;10,"موجل","ناجح")</f>
        <v>ناجح</v>
      </c>
    </row>
    <row r="10" spans="1:12" ht="17.25" customHeight="1">
      <c r="A10" s="225">
        <f>IF('كشف النقاط'!A10&gt;0,'كشف النقاط'!A10," ")</f>
        <v>2</v>
      </c>
      <c r="B10" s="172" t="str">
        <f>IF('كشف النقاط'!B10&gt;0,'كشف النقاط'!B10," ")</f>
        <v>بوسالم</v>
      </c>
      <c r="C10" s="172" t="str">
        <f>IF('كشف النقاط'!C10&gt;0,'كشف النقاط'!C10," ")</f>
        <v>إكرام</v>
      </c>
      <c r="D10" s="88" t="str">
        <f>IF('كشف النقاط'!D10&gt;0,'كشف النقاط'!D10," ")</f>
        <v> </v>
      </c>
      <c r="E10" s="64">
        <f>'كشف النقاط'!E449</f>
        <v>16</v>
      </c>
      <c r="F10" s="65">
        <f aca="true" t="shared" si="0" ref="F10:F31">E10*30</f>
        <v>480</v>
      </c>
      <c r="G10" s="65">
        <f aca="true" t="shared" si="1" ref="G10:G31">IF(E10&lt;10,0,30)</f>
        <v>30</v>
      </c>
      <c r="H10" s="533">
        <f aca="true" t="shared" si="2" ref="H10:H31">E10</f>
        <v>16</v>
      </c>
      <c r="I10" s="66">
        <f aca="true" t="shared" si="3" ref="I10:I31">G10</f>
        <v>30</v>
      </c>
      <c r="J10" s="533">
        <f aca="true" t="shared" si="4" ref="J10:J31">E10</f>
        <v>16</v>
      </c>
      <c r="K10" s="66">
        <f aca="true" t="shared" si="5" ref="K10:K31">I10</f>
        <v>30</v>
      </c>
      <c r="L10" s="67" t="str">
        <f aca="true" t="shared" si="6" ref="L10:L31">IF(J10&lt;10,"موجل","ناجح")</f>
        <v>ناجح</v>
      </c>
    </row>
    <row r="11" spans="1:12" ht="17.25" customHeight="1">
      <c r="A11" s="225">
        <f>IF('كشف النقاط'!A11&gt;0,'كشف النقاط'!A11," ")</f>
        <v>3</v>
      </c>
      <c r="B11" s="172" t="str">
        <f>IF('كشف النقاط'!B11&gt;0,'كشف النقاط'!B11," ")</f>
        <v>محرز</v>
      </c>
      <c r="C11" s="172" t="str">
        <f>IF('كشف النقاط'!C11&gt;0,'كشف النقاط'!C11," ")</f>
        <v>نوال</v>
      </c>
      <c r="D11" s="88" t="str">
        <f>IF('كشف النقاط'!D11&gt;0,'كشف النقاط'!D11," ")</f>
        <v> </v>
      </c>
      <c r="E11" s="64">
        <f>'كشف النقاط'!E450</f>
        <v>16</v>
      </c>
      <c r="F11" s="65">
        <f t="shared" si="0"/>
        <v>480</v>
      </c>
      <c r="G11" s="65">
        <f t="shared" si="1"/>
        <v>30</v>
      </c>
      <c r="H11" s="533">
        <f t="shared" si="2"/>
        <v>16</v>
      </c>
      <c r="I11" s="66">
        <f t="shared" si="3"/>
        <v>30</v>
      </c>
      <c r="J11" s="533">
        <f t="shared" si="4"/>
        <v>16</v>
      </c>
      <c r="K11" s="66">
        <f t="shared" si="5"/>
        <v>30</v>
      </c>
      <c r="L11" s="67" t="str">
        <f t="shared" si="6"/>
        <v>ناجح</v>
      </c>
    </row>
    <row r="12" spans="1:12" ht="17.25" customHeight="1">
      <c r="A12" s="225">
        <f>IF('كشف النقاط'!A12&gt;0,'كشف النقاط'!A12," ")</f>
        <v>4</v>
      </c>
      <c r="B12" s="172" t="str">
        <f>IF('كشف النقاط'!B12&gt;0,'كشف النقاط'!B12," ")</f>
        <v>بوشعالة</v>
      </c>
      <c r="C12" s="172" t="str">
        <f>IF('كشف النقاط'!C12&gt;0,'كشف النقاط'!C12," ")</f>
        <v>أمال</v>
      </c>
      <c r="D12" s="88" t="str">
        <f>IF('كشف النقاط'!D12&gt;0,'كشف النقاط'!D12," ")</f>
        <v> </v>
      </c>
      <c r="E12" s="64">
        <f>'كشف النقاط'!E451</f>
        <v>16</v>
      </c>
      <c r="F12" s="65">
        <f t="shared" si="0"/>
        <v>480</v>
      </c>
      <c r="G12" s="65">
        <f t="shared" si="1"/>
        <v>30</v>
      </c>
      <c r="H12" s="533">
        <f t="shared" si="2"/>
        <v>16</v>
      </c>
      <c r="I12" s="66">
        <f t="shared" si="3"/>
        <v>30</v>
      </c>
      <c r="J12" s="533">
        <f t="shared" si="4"/>
        <v>16</v>
      </c>
      <c r="K12" s="66">
        <f t="shared" si="5"/>
        <v>30</v>
      </c>
      <c r="L12" s="67" t="str">
        <f t="shared" si="6"/>
        <v>ناجح</v>
      </c>
    </row>
    <row r="13" spans="1:12" ht="17.25" customHeight="1">
      <c r="A13" s="225">
        <f>IF('كشف النقاط'!A13&gt;0,'كشف النقاط'!A13," ")</f>
        <v>5</v>
      </c>
      <c r="B13" s="172" t="str">
        <f>IF('كشف النقاط'!B13&gt;0,'كشف النقاط'!B13," ")</f>
        <v>ورغي</v>
      </c>
      <c r="C13" s="172" t="str">
        <f>IF('كشف النقاط'!C13&gt;0,'كشف النقاط'!C13," ")</f>
        <v>فيروز</v>
      </c>
      <c r="D13" s="88" t="str">
        <f>IF('كشف النقاط'!D13&gt;0,'كشف النقاط'!D13," ")</f>
        <v> </v>
      </c>
      <c r="E13" s="64">
        <f>'كشف النقاط'!E452</f>
        <v>16</v>
      </c>
      <c r="F13" s="65">
        <f t="shared" si="0"/>
        <v>480</v>
      </c>
      <c r="G13" s="65">
        <f t="shared" si="1"/>
        <v>30</v>
      </c>
      <c r="H13" s="533">
        <f t="shared" si="2"/>
        <v>16</v>
      </c>
      <c r="I13" s="66">
        <f t="shared" si="3"/>
        <v>30</v>
      </c>
      <c r="J13" s="533">
        <f t="shared" si="4"/>
        <v>16</v>
      </c>
      <c r="K13" s="66">
        <f t="shared" si="5"/>
        <v>30</v>
      </c>
      <c r="L13" s="67" t="str">
        <f t="shared" si="6"/>
        <v>ناجح</v>
      </c>
    </row>
    <row r="14" spans="1:12" ht="17.25" customHeight="1">
      <c r="A14" s="225">
        <f>IF('كشف النقاط'!A14&gt;0,'كشف النقاط'!A14," ")</f>
        <v>6</v>
      </c>
      <c r="B14" s="172" t="str">
        <f>IF('كشف النقاط'!B14&gt;0,'كشف النقاط'!B14," ")</f>
        <v>حمزة</v>
      </c>
      <c r="C14" s="172" t="str">
        <f>IF('كشف النقاط'!C14&gt;0,'كشف النقاط'!C14," ")</f>
        <v>فارس  الإسلام</v>
      </c>
      <c r="D14" s="88" t="str">
        <f>IF('كشف النقاط'!D14&gt;0,'كشف النقاط'!D14," ")</f>
        <v> </v>
      </c>
      <c r="E14" s="64">
        <f>'كشف النقاط'!E453</f>
        <v>15.5</v>
      </c>
      <c r="F14" s="65">
        <f t="shared" si="0"/>
        <v>465</v>
      </c>
      <c r="G14" s="65">
        <f t="shared" si="1"/>
        <v>30</v>
      </c>
      <c r="H14" s="533">
        <f t="shared" si="2"/>
        <v>15.5</v>
      </c>
      <c r="I14" s="66">
        <f t="shared" si="3"/>
        <v>30</v>
      </c>
      <c r="J14" s="533">
        <f t="shared" si="4"/>
        <v>15.5</v>
      </c>
      <c r="K14" s="66">
        <f t="shared" si="5"/>
        <v>30</v>
      </c>
      <c r="L14" s="67" t="str">
        <f t="shared" si="6"/>
        <v>ناجح</v>
      </c>
    </row>
    <row r="15" spans="1:12" ht="17.25" customHeight="1">
      <c r="A15" s="225">
        <f>IF('كشف النقاط'!A15&gt;0,'كشف النقاط'!A15," ")</f>
        <v>7</v>
      </c>
      <c r="B15" s="172" t="str">
        <f>IF('كشف النقاط'!B15&gt;0,'كشف النقاط'!B15," ")</f>
        <v>عينوز</v>
      </c>
      <c r="C15" s="172" t="str">
        <f>IF('كشف النقاط'!C15&gt;0,'كشف النقاط'!C15," ")</f>
        <v>إلهام</v>
      </c>
      <c r="D15" s="88" t="str">
        <f>IF('كشف النقاط'!D15&gt;0,'كشف النقاط'!D15," ")</f>
        <v> </v>
      </c>
      <c r="E15" s="64">
        <f>'كشف النقاط'!E454</f>
        <v>0</v>
      </c>
      <c r="F15" s="65">
        <f t="shared" si="0"/>
        <v>0</v>
      </c>
      <c r="G15" s="65">
        <f t="shared" si="1"/>
        <v>0</v>
      </c>
      <c r="H15" s="533">
        <f t="shared" si="2"/>
        <v>0</v>
      </c>
      <c r="I15" s="66">
        <f t="shared" si="3"/>
        <v>0</v>
      </c>
      <c r="J15" s="533">
        <f t="shared" si="4"/>
        <v>0</v>
      </c>
      <c r="K15" s="66">
        <f t="shared" si="5"/>
        <v>0</v>
      </c>
      <c r="L15" s="67" t="str">
        <f t="shared" si="6"/>
        <v>موجل</v>
      </c>
    </row>
    <row r="16" spans="1:12" ht="17.25" customHeight="1">
      <c r="A16" s="225">
        <f>IF('كشف النقاط'!A16&gt;0,'كشف النقاط'!A16," ")</f>
        <v>8</v>
      </c>
      <c r="B16" s="172" t="str">
        <f>IF('كشف النقاط'!B16&gt;0,'كشف النقاط'!B16," ")</f>
        <v>حلواني</v>
      </c>
      <c r="C16" s="172" t="str">
        <f>IF('كشف النقاط'!C16&gt;0,'كشف النقاط'!C16," ")</f>
        <v>إيمان</v>
      </c>
      <c r="D16" s="88" t="str">
        <f>IF('كشف النقاط'!D16&gt;0,'كشف النقاط'!D16," ")</f>
        <v> </v>
      </c>
      <c r="E16" s="64">
        <f>'كشف النقاط'!E455</f>
        <v>15</v>
      </c>
      <c r="F16" s="65">
        <f t="shared" si="0"/>
        <v>450</v>
      </c>
      <c r="G16" s="65">
        <f t="shared" si="1"/>
        <v>30</v>
      </c>
      <c r="H16" s="533">
        <f t="shared" si="2"/>
        <v>15</v>
      </c>
      <c r="I16" s="66">
        <f t="shared" si="3"/>
        <v>30</v>
      </c>
      <c r="J16" s="533">
        <f t="shared" si="4"/>
        <v>15</v>
      </c>
      <c r="K16" s="66">
        <f t="shared" si="5"/>
        <v>30</v>
      </c>
      <c r="L16" s="67" t="str">
        <f t="shared" si="6"/>
        <v>ناجح</v>
      </c>
    </row>
    <row r="17" spans="1:12" ht="17.25" customHeight="1">
      <c r="A17" s="225">
        <f>IF('كشف النقاط'!A17&gt;0,'كشف النقاط'!A17," ")</f>
        <v>9</v>
      </c>
      <c r="B17" s="172" t="str">
        <f>IF('كشف النقاط'!B17&gt;0,'كشف النقاط'!B17," ")</f>
        <v>بومايلة</v>
      </c>
      <c r="C17" s="172" t="str">
        <f>IF('كشف النقاط'!C17&gt;0,'كشف النقاط'!C17," ")</f>
        <v>روميساء</v>
      </c>
      <c r="D17" s="88" t="str">
        <f>IF('كشف النقاط'!D17&gt;0,'كشف النقاط'!D17," ")</f>
        <v> </v>
      </c>
      <c r="E17" s="64">
        <f>'كشف النقاط'!E456</f>
        <v>0</v>
      </c>
      <c r="F17" s="65">
        <f t="shared" si="0"/>
        <v>0</v>
      </c>
      <c r="G17" s="65">
        <f t="shared" si="1"/>
        <v>0</v>
      </c>
      <c r="H17" s="533">
        <f t="shared" si="2"/>
        <v>0</v>
      </c>
      <c r="I17" s="66">
        <f t="shared" si="3"/>
        <v>0</v>
      </c>
      <c r="J17" s="533">
        <f t="shared" si="4"/>
        <v>0</v>
      </c>
      <c r="K17" s="66">
        <f t="shared" si="5"/>
        <v>0</v>
      </c>
      <c r="L17" s="67" t="str">
        <f t="shared" si="6"/>
        <v>موجل</v>
      </c>
    </row>
    <row r="18" spans="1:12" ht="17.25" customHeight="1">
      <c r="A18" s="225">
        <f>IF('كشف النقاط'!A18&gt;0,'كشف النقاط'!A18," ")</f>
        <v>10</v>
      </c>
      <c r="B18" s="172" t="str">
        <f>IF('كشف النقاط'!B18&gt;0,'كشف النقاط'!B18," ")</f>
        <v>بن سعدون</v>
      </c>
      <c r="C18" s="172" t="str">
        <f>IF('كشف النقاط'!C18&gt;0,'كشف النقاط'!C18," ")</f>
        <v>لطفي</v>
      </c>
      <c r="D18" s="88" t="str">
        <f>IF('كشف النقاط'!D18&gt;0,'كشف النقاط'!D18," ")</f>
        <v> </v>
      </c>
      <c r="E18" s="64">
        <f>'كشف النقاط'!E457</f>
        <v>16</v>
      </c>
      <c r="F18" s="65">
        <f t="shared" si="0"/>
        <v>480</v>
      </c>
      <c r="G18" s="65">
        <f t="shared" si="1"/>
        <v>30</v>
      </c>
      <c r="H18" s="533">
        <f t="shared" si="2"/>
        <v>16</v>
      </c>
      <c r="I18" s="66">
        <f t="shared" si="3"/>
        <v>30</v>
      </c>
      <c r="J18" s="533">
        <f t="shared" si="4"/>
        <v>16</v>
      </c>
      <c r="K18" s="66">
        <f t="shared" si="5"/>
        <v>30</v>
      </c>
      <c r="L18" s="67" t="str">
        <f t="shared" si="6"/>
        <v>ناجح</v>
      </c>
    </row>
    <row r="19" spans="1:12" ht="17.25" customHeight="1">
      <c r="A19" s="225">
        <f>IF('كشف النقاط'!A19&gt;0,'كشف النقاط'!A19," ")</f>
        <v>11</v>
      </c>
      <c r="B19" s="172" t="str">
        <f>IF('كشف النقاط'!B19&gt;0,'كشف النقاط'!B19," ")</f>
        <v>لعجيمي</v>
      </c>
      <c r="C19" s="172" t="str">
        <f>IF('كشف النقاط'!C19&gt;0,'كشف النقاط'!C19," ")</f>
        <v>صبرينة</v>
      </c>
      <c r="D19" s="88" t="str">
        <f>IF('كشف النقاط'!D19&gt;0,'كشف النقاط'!D19," ")</f>
        <v> </v>
      </c>
      <c r="E19" s="64">
        <f>'كشف النقاط'!E458</f>
        <v>16</v>
      </c>
      <c r="F19" s="65">
        <f t="shared" si="0"/>
        <v>480</v>
      </c>
      <c r="G19" s="65">
        <f t="shared" si="1"/>
        <v>30</v>
      </c>
      <c r="H19" s="533">
        <f t="shared" si="2"/>
        <v>16</v>
      </c>
      <c r="I19" s="66">
        <f t="shared" si="3"/>
        <v>30</v>
      </c>
      <c r="J19" s="533">
        <f t="shared" si="4"/>
        <v>16</v>
      </c>
      <c r="K19" s="66">
        <f t="shared" si="5"/>
        <v>30</v>
      </c>
      <c r="L19" s="67" t="str">
        <f t="shared" si="6"/>
        <v>ناجح</v>
      </c>
    </row>
    <row r="20" spans="1:12" ht="17.25" customHeight="1">
      <c r="A20" s="225">
        <f>IF('كشف النقاط'!A20&gt;0,'كشف النقاط'!A20," ")</f>
        <v>12</v>
      </c>
      <c r="B20" s="172" t="str">
        <f>IF('كشف النقاط'!B20&gt;0,'كشف النقاط'!B20," ")</f>
        <v>خلفي</v>
      </c>
      <c r="C20" s="172" t="str">
        <f>IF('كشف النقاط'!C20&gt;0,'كشف النقاط'!C20," ")</f>
        <v>محمد الأمين</v>
      </c>
      <c r="D20" s="88" t="str">
        <f>IF('كشف النقاط'!D20&gt;0,'كشف النقاط'!D20," ")</f>
        <v> </v>
      </c>
      <c r="E20" s="64">
        <f>'كشف النقاط'!E459</f>
        <v>16</v>
      </c>
      <c r="F20" s="65">
        <f t="shared" si="0"/>
        <v>480</v>
      </c>
      <c r="G20" s="65">
        <f t="shared" si="1"/>
        <v>30</v>
      </c>
      <c r="H20" s="533">
        <f t="shared" si="2"/>
        <v>16</v>
      </c>
      <c r="I20" s="66">
        <f t="shared" si="3"/>
        <v>30</v>
      </c>
      <c r="J20" s="533">
        <f t="shared" si="4"/>
        <v>16</v>
      </c>
      <c r="K20" s="66">
        <f t="shared" si="5"/>
        <v>30</v>
      </c>
      <c r="L20" s="67" t="str">
        <f t="shared" si="6"/>
        <v>ناجح</v>
      </c>
    </row>
    <row r="21" spans="1:12" ht="17.25" customHeight="1">
      <c r="A21" s="225">
        <f>IF('كشف النقاط'!A21&gt;0,'كشف النقاط'!A21," ")</f>
        <v>13</v>
      </c>
      <c r="B21" s="172" t="str">
        <f>IF('كشف النقاط'!B21&gt;0,'كشف النقاط'!B21," ")</f>
        <v>مناصرية</v>
      </c>
      <c r="C21" s="172" t="str">
        <f>IF('كشف النقاط'!C21&gt;0,'كشف النقاط'!C21," ")</f>
        <v>راضية</v>
      </c>
      <c r="D21" s="88" t="str">
        <f>IF('كشف النقاط'!D21&gt;0,'كشف النقاط'!D21," ")</f>
        <v> </v>
      </c>
      <c r="E21" s="64">
        <f>'كشف النقاط'!E460</f>
        <v>16</v>
      </c>
      <c r="F21" s="65">
        <f t="shared" si="0"/>
        <v>480</v>
      </c>
      <c r="G21" s="65">
        <f t="shared" si="1"/>
        <v>30</v>
      </c>
      <c r="H21" s="533">
        <f t="shared" si="2"/>
        <v>16</v>
      </c>
      <c r="I21" s="66">
        <f t="shared" si="3"/>
        <v>30</v>
      </c>
      <c r="J21" s="533">
        <f t="shared" si="4"/>
        <v>16</v>
      </c>
      <c r="K21" s="66">
        <f t="shared" si="5"/>
        <v>30</v>
      </c>
      <c r="L21" s="67" t="str">
        <f t="shared" si="6"/>
        <v>ناجح</v>
      </c>
    </row>
    <row r="22" spans="1:12" ht="17.25" customHeight="1">
      <c r="A22" s="225">
        <f>IF('كشف النقاط'!A22&gt;0,'كشف النقاط'!A22," ")</f>
        <v>14</v>
      </c>
      <c r="B22" s="172" t="str">
        <f>IF('كشف النقاط'!B22&gt;0,'كشف النقاط'!B22," ")</f>
        <v>بوزيان</v>
      </c>
      <c r="C22" s="172" t="str">
        <f>IF('كشف النقاط'!C22&gt;0,'كشف النقاط'!C22," ")</f>
        <v>محمد أنيس</v>
      </c>
      <c r="D22" s="88" t="str">
        <f>IF('كشف النقاط'!D22&gt;0,'كشف النقاط'!D22," ")</f>
        <v> </v>
      </c>
      <c r="E22" s="64">
        <f>'كشف النقاط'!E461</f>
        <v>15</v>
      </c>
      <c r="F22" s="65">
        <f t="shared" si="0"/>
        <v>450</v>
      </c>
      <c r="G22" s="65">
        <f t="shared" si="1"/>
        <v>30</v>
      </c>
      <c r="H22" s="533">
        <f t="shared" si="2"/>
        <v>15</v>
      </c>
      <c r="I22" s="66">
        <f t="shared" si="3"/>
        <v>30</v>
      </c>
      <c r="J22" s="533">
        <f t="shared" si="4"/>
        <v>15</v>
      </c>
      <c r="K22" s="66">
        <f t="shared" si="5"/>
        <v>30</v>
      </c>
      <c r="L22" s="67" t="str">
        <f t="shared" si="6"/>
        <v>ناجح</v>
      </c>
    </row>
    <row r="23" spans="1:12" ht="17.25" customHeight="1">
      <c r="A23" s="225">
        <f>IF('كشف النقاط'!A23&gt;0,'كشف النقاط'!A23," ")</f>
        <v>15</v>
      </c>
      <c r="B23" s="172" t="str">
        <f>IF('كشف النقاط'!B23&gt;0,'كشف النقاط'!B23," ")</f>
        <v>بوسالم</v>
      </c>
      <c r="C23" s="172" t="str">
        <f>IF('كشف النقاط'!C23&gt;0,'كشف النقاط'!C23," ")</f>
        <v>كوثر</v>
      </c>
      <c r="D23" s="88" t="str">
        <f>IF('كشف النقاط'!D23&gt;0,'كشف النقاط'!D23," ")</f>
        <v> </v>
      </c>
      <c r="E23" s="64">
        <f>'كشف النقاط'!E462</f>
        <v>15.5</v>
      </c>
      <c r="F23" s="65">
        <f t="shared" si="0"/>
        <v>465</v>
      </c>
      <c r="G23" s="65">
        <f t="shared" si="1"/>
        <v>30</v>
      </c>
      <c r="H23" s="533">
        <f t="shared" si="2"/>
        <v>15.5</v>
      </c>
      <c r="I23" s="66">
        <f t="shared" si="3"/>
        <v>30</v>
      </c>
      <c r="J23" s="533">
        <f t="shared" si="4"/>
        <v>15.5</v>
      </c>
      <c r="K23" s="66">
        <f t="shared" si="5"/>
        <v>30</v>
      </c>
      <c r="L23" s="67" t="str">
        <f t="shared" si="6"/>
        <v>ناجح</v>
      </c>
    </row>
    <row r="24" spans="1:12" ht="17.25" customHeight="1">
      <c r="A24" s="225">
        <f>IF('كشف النقاط'!A24&gt;0,'كشف النقاط'!A24," ")</f>
        <v>16</v>
      </c>
      <c r="B24" s="172" t="str">
        <f>IF('كشف النقاط'!B24&gt;0,'كشف النقاط'!B24," ")</f>
        <v>طوايبية</v>
      </c>
      <c r="C24" s="172" t="str">
        <f>IF('كشف النقاط'!C24&gt;0,'كشف النقاط'!C24," ")</f>
        <v>رامي</v>
      </c>
      <c r="D24" s="88" t="str">
        <f>IF('كشف النقاط'!D24&gt;0,'كشف النقاط'!D24," ")</f>
        <v> </v>
      </c>
      <c r="E24" s="64">
        <f>'كشف النقاط'!E463</f>
        <v>16</v>
      </c>
      <c r="F24" s="65">
        <f t="shared" si="0"/>
        <v>480</v>
      </c>
      <c r="G24" s="65">
        <f t="shared" si="1"/>
        <v>30</v>
      </c>
      <c r="H24" s="533">
        <f t="shared" si="2"/>
        <v>16</v>
      </c>
      <c r="I24" s="66">
        <f t="shared" si="3"/>
        <v>30</v>
      </c>
      <c r="J24" s="533">
        <f t="shared" si="4"/>
        <v>16</v>
      </c>
      <c r="K24" s="66">
        <f t="shared" si="5"/>
        <v>30</v>
      </c>
      <c r="L24" s="67" t="str">
        <f t="shared" si="6"/>
        <v>ناجح</v>
      </c>
    </row>
    <row r="25" spans="1:12" ht="17.25" customHeight="1">
      <c r="A25" s="225">
        <f>IF('كشف النقاط'!A25&gt;0,'كشف النقاط'!A25," ")</f>
        <v>17</v>
      </c>
      <c r="B25" s="172" t="str">
        <f>IF('كشف النقاط'!B25&gt;0,'كشف النقاط'!B25," ")</f>
        <v>بومدين</v>
      </c>
      <c r="C25" s="172" t="str">
        <f>IF('كشف النقاط'!C25&gt;0,'كشف النقاط'!C25," ")</f>
        <v>وفاء</v>
      </c>
      <c r="D25" s="88" t="str">
        <f>IF('كشف النقاط'!D25&gt;0,'كشف النقاط'!D25," ")</f>
        <v> </v>
      </c>
      <c r="E25" s="64">
        <f>'كشف النقاط'!E464</f>
        <v>16</v>
      </c>
      <c r="F25" s="65">
        <f t="shared" si="0"/>
        <v>480</v>
      </c>
      <c r="G25" s="65">
        <f t="shared" si="1"/>
        <v>30</v>
      </c>
      <c r="H25" s="533">
        <f t="shared" si="2"/>
        <v>16</v>
      </c>
      <c r="I25" s="66">
        <f t="shared" si="3"/>
        <v>30</v>
      </c>
      <c r="J25" s="533">
        <f t="shared" si="4"/>
        <v>16</v>
      </c>
      <c r="K25" s="66">
        <f t="shared" si="5"/>
        <v>30</v>
      </c>
      <c r="L25" s="67" t="str">
        <f t="shared" si="6"/>
        <v>ناجح</v>
      </c>
    </row>
    <row r="26" spans="1:12" ht="16.5" customHeight="1">
      <c r="A26" s="225">
        <f>IF('كشف النقاط'!A26&gt;0,'كشف النقاط'!A26," ")</f>
        <v>18</v>
      </c>
      <c r="B26" s="172" t="str">
        <f>IF('كشف النقاط'!B26&gt;0,'كشف النقاط'!B26," ")</f>
        <v>لعلالي</v>
      </c>
      <c r="C26" s="172" t="str">
        <f>IF('كشف النقاط'!C26&gt;0,'كشف النقاط'!C26," ")</f>
        <v>ماجدة</v>
      </c>
      <c r="D26" s="88" t="str">
        <f>IF('كشف النقاط'!D26&gt;0,'كشف النقاط'!D26," ")</f>
        <v> </v>
      </c>
      <c r="E26" s="64">
        <f>'كشف النقاط'!E465</f>
        <v>16</v>
      </c>
      <c r="F26" s="65">
        <f t="shared" si="0"/>
        <v>480</v>
      </c>
      <c r="G26" s="65">
        <f t="shared" si="1"/>
        <v>30</v>
      </c>
      <c r="H26" s="533">
        <f t="shared" si="2"/>
        <v>16</v>
      </c>
      <c r="I26" s="66">
        <f t="shared" si="3"/>
        <v>30</v>
      </c>
      <c r="J26" s="533">
        <f t="shared" si="4"/>
        <v>16</v>
      </c>
      <c r="K26" s="66">
        <f t="shared" si="5"/>
        <v>30</v>
      </c>
      <c r="L26" s="67" t="str">
        <f t="shared" si="6"/>
        <v>ناجح</v>
      </c>
    </row>
    <row r="27" spans="1:12" ht="16.5" customHeight="1">
      <c r="A27" s="225">
        <f>IF('كشف النقاط'!A27&gt;0,'كشف النقاط'!A27," ")</f>
        <v>19</v>
      </c>
      <c r="B27" s="172" t="str">
        <f>IF('كشف النقاط'!B27&gt;0,'كشف النقاط'!B27," ")</f>
        <v>ناجي</v>
      </c>
      <c r="C27" s="172" t="str">
        <f>IF('كشف النقاط'!C27&gt;0,'كشف النقاط'!C27," ")</f>
        <v>محمد لمين</v>
      </c>
      <c r="D27" s="88" t="str">
        <f>IF('كشف النقاط'!D27&gt;0,'كشف النقاط'!D27," ")</f>
        <v> </v>
      </c>
      <c r="E27" s="64">
        <f>'كشف النقاط'!E466</f>
        <v>16</v>
      </c>
      <c r="F27" s="65">
        <f t="shared" si="0"/>
        <v>480</v>
      </c>
      <c r="G27" s="65">
        <f t="shared" si="1"/>
        <v>30</v>
      </c>
      <c r="H27" s="533">
        <f t="shared" si="2"/>
        <v>16</v>
      </c>
      <c r="I27" s="66">
        <f t="shared" si="3"/>
        <v>30</v>
      </c>
      <c r="J27" s="533">
        <f t="shared" si="4"/>
        <v>16</v>
      </c>
      <c r="K27" s="66">
        <f t="shared" si="5"/>
        <v>30</v>
      </c>
      <c r="L27" s="67" t="str">
        <f t="shared" si="6"/>
        <v>ناجح</v>
      </c>
    </row>
    <row r="28" spans="1:12" ht="16.5" customHeight="1">
      <c r="A28" s="225">
        <f>IF('كشف النقاط'!A28&gt;0,'كشف النقاط'!A28," ")</f>
        <v>20</v>
      </c>
      <c r="B28" s="172" t="str">
        <f>IF('كشف النقاط'!B28&gt;0,'كشف النقاط'!B28," ")</f>
        <v>مريان</v>
      </c>
      <c r="C28" s="172" t="str">
        <f>IF('كشف النقاط'!C28&gt;0,'كشف النقاط'!C28," ")</f>
        <v>ليلى</v>
      </c>
      <c r="D28" s="88" t="str">
        <f>IF('كشف النقاط'!D28&gt;0,'كشف النقاط'!D28," ")</f>
        <v> </v>
      </c>
      <c r="E28" s="64">
        <f>'كشف النقاط'!E467</f>
        <v>16</v>
      </c>
      <c r="F28" s="65">
        <f t="shared" si="0"/>
        <v>480</v>
      </c>
      <c r="G28" s="65">
        <f t="shared" si="1"/>
        <v>30</v>
      </c>
      <c r="H28" s="533">
        <f t="shared" si="2"/>
        <v>16</v>
      </c>
      <c r="I28" s="66">
        <f t="shared" si="3"/>
        <v>30</v>
      </c>
      <c r="J28" s="533">
        <f t="shared" si="4"/>
        <v>16</v>
      </c>
      <c r="K28" s="66">
        <f t="shared" si="5"/>
        <v>30</v>
      </c>
      <c r="L28" s="67" t="str">
        <f t="shared" si="6"/>
        <v>ناجح</v>
      </c>
    </row>
    <row r="29" spans="1:12" ht="16.5" customHeight="1">
      <c r="A29" s="225">
        <f>IF('كشف النقاط'!A29&gt;0,'كشف النقاط'!A29," ")</f>
        <v>21</v>
      </c>
      <c r="B29" s="172" t="str">
        <f>IF('كشف النقاط'!B29&gt;0,'كشف النقاط'!B29," ")</f>
        <v>عليات</v>
      </c>
      <c r="C29" s="172" t="str">
        <f>IF('كشف النقاط'!C29&gt;0,'كشف النقاط'!C29," ")</f>
        <v>وسيم</v>
      </c>
      <c r="D29" s="88" t="str">
        <f>IF('كشف النقاط'!D29&gt;0,'كشف النقاط'!D29," ")</f>
        <v> </v>
      </c>
      <c r="E29" s="64">
        <f>'كشف النقاط'!E468</f>
        <v>16</v>
      </c>
      <c r="F29" s="65">
        <f t="shared" si="0"/>
        <v>480</v>
      </c>
      <c r="G29" s="65">
        <f t="shared" si="1"/>
        <v>30</v>
      </c>
      <c r="H29" s="533">
        <f t="shared" si="2"/>
        <v>16</v>
      </c>
      <c r="I29" s="66">
        <f t="shared" si="3"/>
        <v>30</v>
      </c>
      <c r="J29" s="533">
        <f t="shared" si="4"/>
        <v>16</v>
      </c>
      <c r="K29" s="66">
        <f t="shared" si="5"/>
        <v>30</v>
      </c>
      <c r="L29" s="67" t="str">
        <f t="shared" si="6"/>
        <v>ناجح</v>
      </c>
    </row>
    <row r="30" spans="1:12" ht="16.5" customHeight="1">
      <c r="A30" s="225">
        <f>IF('كشف النقاط'!A30&gt;0,'كشف النقاط'!A30," ")</f>
        <v>22</v>
      </c>
      <c r="B30" s="172" t="str">
        <f>IF('كشف النقاط'!B30&gt;0,'كشف النقاط'!B30," ")</f>
        <v>شنش</v>
      </c>
      <c r="C30" s="172" t="str">
        <f>IF('كشف النقاط'!C30&gt;0,'كشف النقاط'!C30," ")</f>
        <v>بلال</v>
      </c>
      <c r="D30" s="88" t="str">
        <f>IF('كشف النقاط'!D30&gt;0,'كشف النقاط'!D30," ")</f>
        <v> </v>
      </c>
      <c r="E30" s="64">
        <f>'كشف النقاط'!E469</f>
        <v>16</v>
      </c>
      <c r="F30" s="65">
        <f t="shared" si="0"/>
        <v>480</v>
      </c>
      <c r="G30" s="65">
        <f t="shared" si="1"/>
        <v>30</v>
      </c>
      <c r="H30" s="533">
        <f t="shared" si="2"/>
        <v>16</v>
      </c>
      <c r="I30" s="66">
        <f t="shared" si="3"/>
        <v>30</v>
      </c>
      <c r="J30" s="533">
        <f t="shared" si="4"/>
        <v>16</v>
      </c>
      <c r="K30" s="66">
        <f t="shared" si="5"/>
        <v>30</v>
      </c>
      <c r="L30" s="67" t="str">
        <f t="shared" si="6"/>
        <v>ناجح</v>
      </c>
    </row>
    <row r="31" spans="1:12" ht="16.5" customHeight="1">
      <c r="A31" s="225">
        <f>IF('كشف النقاط'!A31&gt;0,'كشف النقاط'!A31," ")</f>
        <v>23</v>
      </c>
      <c r="B31" s="172" t="str">
        <f>IF('كشف النقاط'!B31&gt;0,'كشف النقاط'!B31," ")</f>
        <v>ذويب </v>
      </c>
      <c r="C31" s="172" t="str">
        <f>IF('كشف النقاط'!C31&gt;0,'كشف النقاط'!C31," ")</f>
        <v> دنيازاد</v>
      </c>
      <c r="D31" s="88" t="str">
        <f>IF('كشف النقاط'!D31&gt;0,'كشف النقاط'!D31," ")</f>
        <v>مع</v>
      </c>
      <c r="E31" s="64">
        <f>'كشف النقاط'!E470</f>
        <v>16</v>
      </c>
      <c r="F31" s="65">
        <f t="shared" si="0"/>
        <v>480</v>
      </c>
      <c r="G31" s="65">
        <f t="shared" si="1"/>
        <v>30</v>
      </c>
      <c r="H31" s="533">
        <f t="shared" si="2"/>
        <v>16</v>
      </c>
      <c r="I31" s="66">
        <f t="shared" si="3"/>
        <v>30</v>
      </c>
      <c r="J31" s="533">
        <f t="shared" si="4"/>
        <v>16</v>
      </c>
      <c r="K31" s="66">
        <f t="shared" si="5"/>
        <v>30</v>
      </c>
      <c r="L31" s="67" t="str">
        <f t="shared" si="6"/>
        <v>ناجح</v>
      </c>
    </row>
    <row r="32" ht="18">
      <c r="L32" s="108" t="s">
        <v>30</v>
      </c>
    </row>
  </sheetData>
  <sheetProtection/>
  <mergeCells count="2">
    <mergeCell ref="I5:I8"/>
    <mergeCell ref="K5:K8"/>
  </mergeCells>
  <printOptions/>
  <pageMargins left="0" right="0" top="0.3937007874015748"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37"/>
  </sheetPr>
  <dimension ref="A1:L34"/>
  <sheetViews>
    <sheetView rightToLeft="1" view="pageBreakPreview" zoomScale="89" zoomScaleSheetLayoutView="89" zoomScalePageLayoutView="0" workbookViewId="0" topLeftCell="A5">
      <selection activeCell="F36" sqref="F36"/>
    </sheetView>
  </sheetViews>
  <sheetFormatPr defaultColWidth="11.421875" defaultRowHeight="12.75"/>
  <cols>
    <col min="1" max="1" width="4.57421875" style="175" customWidth="1"/>
    <col min="2" max="2" width="11.421875" style="175" customWidth="1"/>
    <col min="3" max="3" width="13.421875" style="175" customWidth="1"/>
    <col min="4" max="5" width="8.421875" style="175" customWidth="1"/>
    <col min="6" max="6" width="11.421875" style="175" customWidth="1"/>
    <col min="7" max="7" width="8.140625" style="175" customWidth="1"/>
    <col min="8" max="8" width="8.7109375" style="175" customWidth="1"/>
    <col min="9" max="9" width="6.421875" style="175" customWidth="1"/>
    <col min="10" max="10" width="9.00390625" style="175" customWidth="1"/>
    <col min="11" max="11" width="6.28125" style="175" customWidth="1"/>
    <col min="12" max="16384" width="11.421875" style="175" customWidth="1"/>
  </cols>
  <sheetData>
    <row r="1" spans="1:10" ht="18">
      <c r="A1" s="108" t="s">
        <v>20</v>
      </c>
      <c r="B1" s="108"/>
      <c r="J1" s="224" t="s">
        <v>91</v>
      </c>
    </row>
    <row r="2" spans="1:10" ht="18">
      <c r="A2" s="108" t="s">
        <v>21</v>
      </c>
      <c r="B2" s="108"/>
      <c r="J2" s="130" t="s">
        <v>29</v>
      </c>
    </row>
    <row r="3" spans="1:10" ht="18">
      <c r="A3" s="108" t="s">
        <v>3</v>
      </c>
      <c r="B3" s="108"/>
      <c r="J3" s="130" t="s">
        <v>22</v>
      </c>
    </row>
    <row r="4" spans="2:12" ht="21" customHeight="1">
      <c r="B4" s="49" t="s">
        <v>34</v>
      </c>
      <c r="E4" s="176" t="s">
        <v>46</v>
      </c>
      <c r="J4" s="108" t="s">
        <v>184</v>
      </c>
      <c r="L4" s="130" t="s">
        <v>492</v>
      </c>
    </row>
    <row r="5" spans="1:12" ht="18">
      <c r="A5" s="634" t="s">
        <v>8</v>
      </c>
      <c r="B5" s="602" t="s">
        <v>9</v>
      </c>
      <c r="C5" s="602" t="s">
        <v>10</v>
      </c>
      <c r="D5" s="631"/>
      <c r="E5" s="227" t="s">
        <v>47</v>
      </c>
      <c r="F5" s="114"/>
      <c r="G5" s="114"/>
      <c r="H5" s="114"/>
      <c r="I5" s="625" t="s">
        <v>33</v>
      </c>
      <c r="J5" s="111"/>
      <c r="K5" s="628" t="s">
        <v>33</v>
      </c>
      <c r="L5" s="111"/>
    </row>
    <row r="6" spans="1:12" ht="15" customHeight="1">
      <c r="A6" s="635"/>
      <c r="B6" s="603"/>
      <c r="C6" s="603"/>
      <c r="D6" s="632"/>
      <c r="E6" s="119"/>
      <c r="F6" s="228" t="s">
        <v>48</v>
      </c>
      <c r="G6" s="118"/>
      <c r="H6" s="117"/>
      <c r="I6" s="626"/>
      <c r="J6" s="205" t="s">
        <v>23</v>
      </c>
      <c r="K6" s="629"/>
      <c r="L6" s="121"/>
    </row>
    <row r="7" spans="1:12" ht="15.75" customHeight="1">
      <c r="A7" s="635"/>
      <c r="B7" s="603"/>
      <c r="C7" s="603"/>
      <c r="D7" s="632"/>
      <c r="E7" s="125"/>
      <c r="F7" s="179"/>
      <c r="G7" s="124"/>
      <c r="H7" s="180" t="s">
        <v>24</v>
      </c>
      <c r="I7" s="626"/>
      <c r="J7" s="205" t="s">
        <v>26</v>
      </c>
      <c r="K7" s="629"/>
      <c r="L7" s="226" t="s">
        <v>25</v>
      </c>
    </row>
    <row r="8" spans="1:12" ht="24.75">
      <c r="A8" s="636"/>
      <c r="B8" s="604"/>
      <c r="C8" s="604"/>
      <c r="D8" s="633"/>
      <c r="E8" s="232" t="s">
        <v>49</v>
      </c>
      <c r="F8" s="232" t="s">
        <v>24</v>
      </c>
      <c r="G8" s="232" t="s">
        <v>27</v>
      </c>
      <c r="H8" s="183"/>
      <c r="I8" s="627"/>
      <c r="J8" s="68"/>
      <c r="K8" s="630"/>
      <c r="L8" s="184"/>
    </row>
    <row r="9" spans="1:12" s="231" customFormat="1" ht="18" customHeight="1" hidden="1">
      <c r="A9" s="225">
        <f>IF('كشف النقاط'!A9&gt;0,'كشف النقاط'!A9," ")</f>
        <v>1</v>
      </c>
      <c r="B9" s="172" t="str">
        <f>IF('كشف النقاط'!B9&gt;0,'كشف النقاط'!B9," ")</f>
        <v>بوخاتم</v>
      </c>
      <c r="C9" s="172" t="str">
        <f>IF('كشف النقاط'!C9&gt;0,'كشف النقاط'!C9," ")</f>
        <v>دنيا</v>
      </c>
      <c r="D9" s="233" t="str">
        <f>IF('كشف النقاط'!D9&gt;0,'كشف النقاط'!D9," ")</f>
        <v> </v>
      </c>
      <c r="E9" s="96">
        <f>'كشف النقاط'!N448</f>
        <v>480</v>
      </c>
      <c r="F9" s="64">
        <f>E9/30</f>
        <v>16</v>
      </c>
      <c r="G9" s="225">
        <f>IF(E9&lt;10,0,30)</f>
        <v>30</v>
      </c>
      <c r="H9" s="64">
        <f>F9</f>
        <v>16</v>
      </c>
      <c r="I9" s="229">
        <f>G9</f>
        <v>30</v>
      </c>
      <c r="J9" s="64">
        <f>F9</f>
        <v>16</v>
      </c>
      <c r="K9" s="229">
        <f>I9</f>
        <v>30</v>
      </c>
      <c r="L9" s="230" t="str">
        <f>IF(J9&lt;10,"موجل","ناجح")</f>
        <v>ناجح</v>
      </c>
    </row>
    <row r="10" spans="1:12" s="231" customFormat="1" ht="18" customHeight="1" hidden="1">
      <c r="A10" s="225">
        <f>IF('كشف النقاط'!A10&gt;0,'كشف النقاط'!A10," ")</f>
        <v>2</v>
      </c>
      <c r="B10" s="172" t="str">
        <f>IF('كشف النقاط'!B10&gt;0,'كشف النقاط'!B10," ")</f>
        <v>بوسالم</v>
      </c>
      <c r="C10" s="172" t="str">
        <f>IF('كشف النقاط'!C10&gt;0,'كشف النقاط'!C10," ")</f>
        <v>إكرام</v>
      </c>
      <c r="D10" s="233" t="str">
        <f>IF('كشف النقاط'!D10&gt;0,'كشف النقاط'!D10," ")</f>
        <v> </v>
      </c>
      <c r="E10" s="96">
        <f>'كشف النقاط'!N449</f>
        <v>480</v>
      </c>
      <c r="F10" s="64">
        <f aca="true" t="shared" si="0" ref="F10:F31">E10/30</f>
        <v>16</v>
      </c>
      <c r="G10" s="225">
        <f aca="true" t="shared" si="1" ref="G10:G31">IF(E10&lt;10,0,30)</f>
        <v>30</v>
      </c>
      <c r="H10" s="64">
        <f aca="true" t="shared" si="2" ref="H10:H31">F10</f>
        <v>16</v>
      </c>
      <c r="I10" s="229">
        <f aca="true" t="shared" si="3" ref="I10:I31">G10</f>
        <v>30</v>
      </c>
      <c r="J10" s="64">
        <f aca="true" t="shared" si="4" ref="J10:J31">F10</f>
        <v>16</v>
      </c>
      <c r="K10" s="229">
        <f aca="true" t="shared" si="5" ref="K10:K31">I10</f>
        <v>30</v>
      </c>
      <c r="L10" s="230" t="str">
        <f aca="true" t="shared" si="6" ref="L10:L31">IF(J10&lt;10,"موجل","ناجح")</f>
        <v>ناجح</v>
      </c>
    </row>
    <row r="11" spans="1:12" s="231" customFormat="1" ht="18" customHeight="1" hidden="1">
      <c r="A11" s="225">
        <f>IF('كشف النقاط'!A11&gt;0,'كشف النقاط'!A11," ")</f>
        <v>3</v>
      </c>
      <c r="B11" s="172" t="str">
        <f>IF('كشف النقاط'!B11&gt;0,'كشف النقاط'!B11," ")</f>
        <v>محرز</v>
      </c>
      <c r="C11" s="172" t="str">
        <f>IF('كشف النقاط'!C11&gt;0,'كشف النقاط'!C11," ")</f>
        <v>نوال</v>
      </c>
      <c r="D11" s="233" t="str">
        <f>IF('كشف النقاط'!D11&gt;0,'كشف النقاط'!D11," ")</f>
        <v> </v>
      </c>
      <c r="E11" s="96">
        <f>'كشف النقاط'!N450</f>
        <v>480</v>
      </c>
      <c r="F11" s="64">
        <f t="shared" si="0"/>
        <v>16</v>
      </c>
      <c r="G11" s="225">
        <f t="shared" si="1"/>
        <v>30</v>
      </c>
      <c r="H11" s="64">
        <f t="shared" si="2"/>
        <v>16</v>
      </c>
      <c r="I11" s="229">
        <f t="shared" si="3"/>
        <v>30</v>
      </c>
      <c r="J11" s="64">
        <f t="shared" si="4"/>
        <v>16</v>
      </c>
      <c r="K11" s="229">
        <f t="shared" si="5"/>
        <v>30</v>
      </c>
      <c r="L11" s="230" t="str">
        <f t="shared" si="6"/>
        <v>ناجح</v>
      </c>
    </row>
    <row r="12" spans="1:12" s="231" customFormat="1" ht="18" customHeight="1" hidden="1">
      <c r="A12" s="225">
        <f>IF('كشف النقاط'!A12&gt;0,'كشف النقاط'!A12," ")</f>
        <v>4</v>
      </c>
      <c r="B12" s="172" t="str">
        <f>IF('كشف النقاط'!B12&gt;0,'كشف النقاط'!B12," ")</f>
        <v>بوشعالة</v>
      </c>
      <c r="C12" s="172" t="str">
        <f>IF('كشف النقاط'!C12&gt;0,'كشف النقاط'!C12," ")</f>
        <v>أمال</v>
      </c>
      <c r="D12" s="233" t="str">
        <f>IF('كشف النقاط'!D12&gt;0,'كشف النقاط'!D12," ")</f>
        <v> </v>
      </c>
      <c r="E12" s="96">
        <f>'كشف النقاط'!N451</f>
        <v>480</v>
      </c>
      <c r="F12" s="64">
        <f t="shared" si="0"/>
        <v>16</v>
      </c>
      <c r="G12" s="225">
        <f t="shared" si="1"/>
        <v>30</v>
      </c>
      <c r="H12" s="64">
        <f t="shared" si="2"/>
        <v>16</v>
      </c>
      <c r="I12" s="229">
        <f t="shared" si="3"/>
        <v>30</v>
      </c>
      <c r="J12" s="64">
        <f t="shared" si="4"/>
        <v>16</v>
      </c>
      <c r="K12" s="229">
        <f t="shared" si="5"/>
        <v>30</v>
      </c>
      <c r="L12" s="230" t="str">
        <f t="shared" si="6"/>
        <v>ناجح</v>
      </c>
    </row>
    <row r="13" spans="1:12" s="231" customFormat="1" ht="18" customHeight="1" hidden="1">
      <c r="A13" s="225">
        <f>IF('كشف النقاط'!A13&gt;0,'كشف النقاط'!A13," ")</f>
        <v>5</v>
      </c>
      <c r="B13" s="172" t="str">
        <f>IF('كشف النقاط'!B13&gt;0,'كشف النقاط'!B13," ")</f>
        <v>ورغي</v>
      </c>
      <c r="C13" s="172" t="str">
        <f>IF('كشف النقاط'!C13&gt;0,'كشف النقاط'!C13," ")</f>
        <v>فيروز</v>
      </c>
      <c r="D13" s="233" t="str">
        <f>IF('كشف النقاط'!D13&gt;0,'كشف النقاط'!D13," ")</f>
        <v> </v>
      </c>
      <c r="E13" s="96">
        <f>'كشف النقاط'!N452</f>
        <v>480</v>
      </c>
      <c r="F13" s="64">
        <f t="shared" si="0"/>
        <v>16</v>
      </c>
      <c r="G13" s="225">
        <f t="shared" si="1"/>
        <v>30</v>
      </c>
      <c r="H13" s="64">
        <f t="shared" si="2"/>
        <v>16</v>
      </c>
      <c r="I13" s="229">
        <f t="shared" si="3"/>
        <v>30</v>
      </c>
      <c r="J13" s="64">
        <f t="shared" si="4"/>
        <v>16</v>
      </c>
      <c r="K13" s="229">
        <f t="shared" si="5"/>
        <v>30</v>
      </c>
      <c r="L13" s="230" t="str">
        <f t="shared" si="6"/>
        <v>ناجح</v>
      </c>
    </row>
    <row r="14" spans="1:12" s="231" customFormat="1" ht="18" customHeight="1">
      <c r="A14" s="225">
        <f>IF('كشف النقاط'!A14&gt;0,'كشف النقاط'!A14," ")</f>
        <v>6</v>
      </c>
      <c r="B14" s="172" t="str">
        <f>IF('كشف النقاط'!B14&gt;0,'كشف النقاط'!B14," ")</f>
        <v>حمزة</v>
      </c>
      <c r="C14" s="172" t="str">
        <f>IF('كشف النقاط'!C14&gt;0,'كشف النقاط'!C14," ")</f>
        <v>فارس  الإسلام</v>
      </c>
      <c r="D14" s="233" t="str">
        <f>IF('كشف النقاط'!D14&gt;0,'كشف النقاط'!D14," ")</f>
        <v> </v>
      </c>
      <c r="E14" s="96">
        <f>'كشف النقاط'!N453</f>
        <v>465</v>
      </c>
      <c r="F14" s="64">
        <f t="shared" si="0"/>
        <v>15.5</v>
      </c>
      <c r="G14" s="225">
        <f t="shared" si="1"/>
        <v>30</v>
      </c>
      <c r="H14" s="64">
        <f t="shared" si="2"/>
        <v>15.5</v>
      </c>
      <c r="I14" s="229">
        <f t="shared" si="3"/>
        <v>30</v>
      </c>
      <c r="J14" s="64">
        <f t="shared" si="4"/>
        <v>15.5</v>
      </c>
      <c r="K14" s="229">
        <f t="shared" si="5"/>
        <v>30</v>
      </c>
      <c r="L14" s="230" t="str">
        <f t="shared" si="6"/>
        <v>ناجح</v>
      </c>
    </row>
    <row r="15" spans="1:12" s="231" customFormat="1" ht="18" customHeight="1">
      <c r="A15" s="225">
        <f>IF('كشف النقاط'!A15&gt;0,'كشف النقاط'!A15," ")</f>
        <v>7</v>
      </c>
      <c r="B15" s="172" t="str">
        <f>IF('كشف النقاط'!B15&gt;0,'كشف النقاط'!B15," ")</f>
        <v>عينوز</v>
      </c>
      <c r="C15" s="172" t="str">
        <f>IF('كشف النقاط'!C15&gt;0,'كشف النقاط'!C15," ")</f>
        <v>إلهام</v>
      </c>
      <c r="D15" s="233" t="str">
        <f>IF('كشف النقاط'!D15&gt;0,'كشف النقاط'!D15," ")</f>
        <v> </v>
      </c>
      <c r="E15" s="96">
        <f>'كشف النقاط'!N454</f>
        <v>0</v>
      </c>
      <c r="F15" s="64">
        <f t="shared" si="0"/>
        <v>0</v>
      </c>
      <c r="G15" s="225">
        <f t="shared" si="1"/>
        <v>0</v>
      </c>
      <c r="H15" s="64">
        <f t="shared" si="2"/>
        <v>0</v>
      </c>
      <c r="I15" s="229">
        <f t="shared" si="3"/>
        <v>0</v>
      </c>
      <c r="J15" s="64">
        <f t="shared" si="4"/>
        <v>0</v>
      </c>
      <c r="K15" s="229">
        <f t="shared" si="5"/>
        <v>0</v>
      </c>
      <c r="L15" s="230" t="str">
        <f t="shared" si="6"/>
        <v>موجل</v>
      </c>
    </row>
    <row r="16" spans="1:12" s="231" customFormat="1" ht="18" customHeight="1" hidden="1">
      <c r="A16" s="225">
        <f>IF('كشف النقاط'!A16&gt;0,'كشف النقاط'!A16," ")</f>
        <v>8</v>
      </c>
      <c r="B16" s="172" t="str">
        <f>IF('كشف النقاط'!B16&gt;0,'كشف النقاط'!B16," ")</f>
        <v>حلواني</v>
      </c>
      <c r="C16" s="172" t="str">
        <f>IF('كشف النقاط'!C16&gt;0,'كشف النقاط'!C16," ")</f>
        <v>إيمان</v>
      </c>
      <c r="D16" s="233" t="str">
        <f>IF('كشف النقاط'!D16&gt;0,'كشف النقاط'!D16," ")</f>
        <v> </v>
      </c>
      <c r="E16" s="96">
        <f>'كشف النقاط'!N455</f>
        <v>450</v>
      </c>
      <c r="F16" s="64">
        <f t="shared" si="0"/>
        <v>15</v>
      </c>
      <c r="G16" s="225">
        <f t="shared" si="1"/>
        <v>30</v>
      </c>
      <c r="H16" s="64">
        <f t="shared" si="2"/>
        <v>15</v>
      </c>
      <c r="I16" s="229">
        <f t="shared" si="3"/>
        <v>30</v>
      </c>
      <c r="J16" s="64">
        <f t="shared" si="4"/>
        <v>15</v>
      </c>
      <c r="K16" s="229">
        <f t="shared" si="5"/>
        <v>30</v>
      </c>
      <c r="L16" s="230" t="str">
        <f t="shared" si="6"/>
        <v>ناجح</v>
      </c>
    </row>
    <row r="17" spans="1:12" s="231" customFormat="1" ht="18" customHeight="1">
      <c r="A17" s="225">
        <f>IF('كشف النقاط'!A17&gt;0,'كشف النقاط'!A17," ")</f>
        <v>9</v>
      </c>
      <c r="B17" s="172" t="str">
        <f>IF('كشف النقاط'!B17&gt;0,'كشف النقاط'!B17," ")</f>
        <v>بومايلة</v>
      </c>
      <c r="C17" s="172" t="str">
        <f>IF('كشف النقاط'!C17&gt;0,'كشف النقاط'!C17," ")</f>
        <v>روميساء</v>
      </c>
      <c r="D17" s="233" t="str">
        <f>IF('كشف النقاط'!D17&gt;0,'كشف النقاط'!D17," ")</f>
        <v> </v>
      </c>
      <c r="E17" s="96">
        <f>'كشف النقاط'!N456</f>
        <v>0</v>
      </c>
      <c r="F17" s="64">
        <f t="shared" si="0"/>
        <v>0</v>
      </c>
      <c r="G17" s="225">
        <f t="shared" si="1"/>
        <v>0</v>
      </c>
      <c r="H17" s="64">
        <f t="shared" si="2"/>
        <v>0</v>
      </c>
      <c r="I17" s="229">
        <f t="shared" si="3"/>
        <v>0</v>
      </c>
      <c r="J17" s="64">
        <f t="shared" si="4"/>
        <v>0</v>
      </c>
      <c r="K17" s="229">
        <f t="shared" si="5"/>
        <v>0</v>
      </c>
      <c r="L17" s="230" t="str">
        <f t="shared" si="6"/>
        <v>موجل</v>
      </c>
    </row>
    <row r="18" spans="1:12" s="231" customFormat="1" ht="18" customHeight="1" hidden="1">
      <c r="A18" s="225">
        <f>IF('كشف النقاط'!A18&gt;0,'كشف النقاط'!A18," ")</f>
        <v>10</v>
      </c>
      <c r="B18" s="172" t="str">
        <f>IF('كشف النقاط'!B18&gt;0,'كشف النقاط'!B18," ")</f>
        <v>بن سعدون</v>
      </c>
      <c r="C18" s="172" t="str">
        <f>IF('كشف النقاط'!C18&gt;0,'كشف النقاط'!C18," ")</f>
        <v>لطفي</v>
      </c>
      <c r="D18" s="233" t="str">
        <f>IF('كشف النقاط'!D18&gt;0,'كشف النقاط'!D18," ")</f>
        <v> </v>
      </c>
      <c r="E18" s="96">
        <f>'كشف النقاط'!N457</f>
        <v>480</v>
      </c>
      <c r="F18" s="64">
        <f t="shared" si="0"/>
        <v>16</v>
      </c>
      <c r="G18" s="225">
        <f t="shared" si="1"/>
        <v>30</v>
      </c>
      <c r="H18" s="64">
        <f t="shared" si="2"/>
        <v>16</v>
      </c>
      <c r="I18" s="229">
        <f t="shared" si="3"/>
        <v>30</v>
      </c>
      <c r="J18" s="64">
        <f t="shared" si="4"/>
        <v>16</v>
      </c>
      <c r="K18" s="229">
        <f t="shared" si="5"/>
        <v>30</v>
      </c>
      <c r="L18" s="230" t="str">
        <f t="shared" si="6"/>
        <v>ناجح</v>
      </c>
    </row>
    <row r="19" spans="1:12" s="231" customFormat="1" ht="18" customHeight="1" hidden="1">
      <c r="A19" s="225">
        <f>IF('كشف النقاط'!A19&gt;0,'كشف النقاط'!A19," ")</f>
        <v>11</v>
      </c>
      <c r="B19" s="172" t="str">
        <f>IF('كشف النقاط'!B19&gt;0,'كشف النقاط'!B19," ")</f>
        <v>لعجيمي</v>
      </c>
      <c r="C19" s="172" t="str">
        <f>IF('كشف النقاط'!C19&gt;0,'كشف النقاط'!C19," ")</f>
        <v>صبرينة</v>
      </c>
      <c r="D19" s="233" t="str">
        <f>IF('كشف النقاط'!D19&gt;0,'كشف النقاط'!D19," ")</f>
        <v> </v>
      </c>
      <c r="E19" s="96">
        <f>'كشف النقاط'!N458</f>
        <v>480</v>
      </c>
      <c r="F19" s="64">
        <f t="shared" si="0"/>
        <v>16</v>
      </c>
      <c r="G19" s="225">
        <f t="shared" si="1"/>
        <v>30</v>
      </c>
      <c r="H19" s="64">
        <f t="shared" si="2"/>
        <v>16</v>
      </c>
      <c r="I19" s="229">
        <f t="shared" si="3"/>
        <v>30</v>
      </c>
      <c r="J19" s="64">
        <f t="shared" si="4"/>
        <v>16</v>
      </c>
      <c r="K19" s="229">
        <f t="shared" si="5"/>
        <v>30</v>
      </c>
      <c r="L19" s="230" t="str">
        <f t="shared" si="6"/>
        <v>ناجح</v>
      </c>
    </row>
    <row r="20" spans="1:12" s="231" customFormat="1" ht="18" customHeight="1" hidden="1">
      <c r="A20" s="225">
        <f>IF('كشف النقاط'!A20&gt;0,'كشف النقاط'!A20," ")</f>
        <v>12</v>
      </c>
      <c r="B20" s="172" t="str">
        <f>IF('كشف النقاط'!B20&gt;0,'كشف النقاط'!B20," ")</f>
        <v>خلفي</v>
      </c>
      <c r="C20" s="172" t="str">
        <f>IF('كشف النقاط'!C20&gt;0,'كشف النقاط'!C20," ")</f>
        <v>محمد الأمين</v>
      </c>
      <c r="D20" s="233" t="str">
        <f>IF('كشف النقاط'!D20&gt;0,'كشف النقاط'!D20," ")</f>
        <v> </v>
      </c>
      <c r="E20" s="96">
        <f>'كشف النقاط'!N459</f>
        <v>480</v>
      </c>
      <c r="F20" s="64">
        <f t="shared" si="0"/>
        <v>16</v>
      </c>
      <c r="G20" s="225">
        <f t="shared" si="1"/>
        <v>30</v>
      </c>
      <c r="H20" s="64">
        <f t="shared" si="2"/>
        <v>16</v>
      </c>
      <c r="I20" s="229">
        <f t="shared" si="3"/>
        <v>30</v>
      </c>
      <c r="J20" s="64">
        <f t="shared" si="4"/>
        <v>16</v>
      </c>
      <c r="K20" s="229">
        <f t="shared" si="5"/>
        <v>30</v>
      </c>
      <c r="L20" s="230" t="str">
        <f t="shared" si="6"/>
        <v>ناجح</v>
      </c>
    </row>
    <row r="21" spans="1:12" s="231" customFormat="1" ht="18" customHeight="1" hidden="1">
      <c r="A21" s="225">
        <f>IF('كشف النقاط'!A21&gt;0,'كشف النقاط'!A21," ")</f>
        <v>13</v>
      </c>
      <c r="B21" s="172" t="str">
        <f>IF('كشف النقاط'!B21&gt;0,'كشف النقاط'!B21," ")</f>
        <v>مناصرية</v>
      </c>
      <c r="C21" s="172" t="str">
        <f>IF('كشف النقاط'!C21&gt;0,'كشف النقاط'!C21," ")</f>
        <v>راضية</v>
      </c>
      <c r="D21" s="233" t="str">
        <f>IF('كشف النقاط'!D21&gt;0,'كشف النقاط'!D21," ")</f>
        <v> </v>
      </c>
      <c r="E21" s="96">
        <f>'كشف النقاط'!N460</f>
        <v>480</v>
      </c>
      <c r="F21" s="64">
        <f t="shared" si="0"/>
        <v>16</v>
      </c>
      <c r="G21" s="225">
        <f t="shared" si="1"/>
        <v>30</v>
      </c>
      <c r="H21" s="64">
        <f t="shared" si="2"/>
        <v>16</v>
      </c>
      <c r="I21" s="229">
        <f t="shared" si="3"/>
        <v>30</v>
      </c>
      <c r="J21" s="64">
        <f t="shared" si="4"/>
        <v>16</v>
      </c>
      <c r="K21" s="229">
        <f t="shared" si="5"/>
        <v>30</v>
      </c>
      <c r="L21" s="230" t="str">
        <f t="shared" si="6"/>
        <v>ناجح</v>
      </c>
    </row>
    <row r="22" spans="1:12" s="231" customFormat="1" ht="18" customHeight="1" hidden="1">
      <c r="A22" s="225">
        <f>IF('كشف النقاط'!A22&gt;0,'كشف النقاط'!A22," ")</f>
        <v>14</v>
      </c>
      <c r="B22" s="172" t="str">
        <f>IF('كشف النقاط'!B22&gt;0,'كشف النقاط'!B22," ")</f>
        <v>بوزيان</v>
      </c>
      <c r="C22" s="172" t="str">
        <f>IF('كشف النقاط'!C22&gt;0,'كشف النقاط'!C22," ")</f>
        <v>محمد أنيس</v>
      </c>
      <c r="D22" s="233" t="str">
        <f>IF('كشف النقاط'!D22&gt;0,'كشف النقاط'!D22," ")</f>
        <v> </v>
      </c>
      <c r="E22" s="96">
        <f>'كشف النقاط'!N461</f>
        <v>450</v>
      </c>
      <c r="F22" s="64">
        <f t="shared" si="0"/>
        <v>15</v>
      </c>
      <c r="G22" s="225">
        <f t="shared" si="1"/>
        <v>30</v>
      </c>
      <c r="H22" s="64">
        <f t="shared" si="2"/>
        <v>15</v>
      </c>
      <c r="I22" s="229">
        <f t="shared" si="3"/>
        <v>30</v>
      </c>
      <c r="J22" s="64">
        <f t="shared" si="4"/>
        <v>15</v>
      </c>
      <c r="K22" s="229">
        <f t="shared" si="5"/>
        <v>30</v>
      </c>
      <c r="L22" s="230" t="str">
        <f t="shared" si="6"/>
        <v>ناجح</v>
      </c>
    </row>
    <row r="23" spans="1:12" s="231" customFormat="1" ht="18" customHeight="1" hidden="1">
      <c r="A23" s="225">
        <f>IF('كشف النقاط'!A23&gt;0,'كشف النقاط'!A23," ")</f>
        <v>15</v>
      </c>
      <c r="B23" s="172" t="str">
        <f>IF('كشف النقاط'!B23&gt;0,'كشف النقاط'!B23," ")</f>
        <v>بوسالم</v>
      </c>
      <c r="C23" s="172" t="str">
        <f>IF('كشف النقاط'!C23&gt;0,'كشف النقاط'!C23," ")</f>
        <v>كوثر</v>
      </c>
      <c r="D23" s="233" t="str">
        <f>IF('كشف النقاط'!D23&gt;0,'كشف النقاط'!D23," ")</f>
        <v> </v>
      </c>
      <c r="E23" s="96">
        <f>'كشف النقاط'!N462</f>
        <v>465</v>
      </c>
      <c r="F23" s="64">
        <f t="shared" si="0"/>
        <v>15.5</v>
      </c>
      <c r="G23" s="225">
        <f t="shared" si="1"/>
        <v>30</v>
      </c>
      <c r="H23" s="64">
        <f t="shared" si="2"/>
        <v>15.5</v>
      </c>
      <c r="I23" s="229">
        <f t="shared" si="3"/>
        <v>30</v>
      </c>
      <c r="J23" s="64">
        <f t="shared" si="4"/>
        <v>15.5</v>
      </c>
      <c r="K23" s="229">
        <f t="shared" si="5"/>
        <v>30</v>
      </c>
      <c r="L23" s="230" t="str">
        <f t="shared" si="6"/>
        <v>ناجح</v>
      </c>
    </row>
    <row r="24" spans="1:12" s="231" customFormat="1" ht="18" customHeight="1" hidden="1">
      <c r="A24" s="225">
        <f>IF('كشف النقاط'!A24&gt;0,'كشف النقاط'!A24," ")</f>
        <v>16</v>
      </c>
      <c r="B24" s="172" t="str">
        <f>IF('كشف النقاط'!B24&gt;0,'كشف النقاط'!B24," ")</f>
        <v>طوايبية</v>
      </c>
      <c r="C24" s="172" t="str">
        <f>IF('كشف النقاط'!C24&gt;0,'كشف النقاط'!C24," ")</f>
        <v>رامي</v>
      </c>
      <c r="D24" s="233" t="str">
        <f>IF('كشف النقاط'!D24&gt;0,'كشف النقاط'!D24," ")</f>
        <v> </v>
      </c>
      <c r="E24" s="96">
        <f>'كشف النقاط'!N463</f>
        <v>480</v>
      </c>
      <c r="F24" s="64">
        <f t="shared" si="0"/>
        <v>16</v>
      </c>
      <c r="G24" s="225">
        <f t="shared" si="1"/>
        <v>30</v>
      </c>
      <c r="H24" s="64">
        <f t="shared" si="2"/>
        <v>16</v>
      </c>
      <c r="I24" s="229">
        <f t="shared" si="3"/>
        <v>30</v>
      </c>
      <c r="J24" s="64">
        <f t="shared" si="4"/>
        <v>16</v>
      </c>
      <c r="K24" s="229">
        <f t="shared" si="5"/>
        <v>30</v>
      </c>
      <c r="L24" s="230" t="str">
        <f t="shared" si="6"/>
        <v>ناجح</v>
      </c>
    </row>
    <row r="25" spans="1:12" s="231" customFormat="1" ht="18" customHeight="1" hidden="1">
      <c r="A25" s="225">
        <f>IF('كشف النقاط'!A25&gt;0,'كشف النقاط'!A25," ")</f>
        <v>17</v>
      </c>
      <c r="B25" s="172" t="str">
        <f>IF('كشف النقاط'!B25&gt;0,'كشف النقاط'!B25," ")</f>
        <v>بومدين</v>
      </c>
      <c r="C25" s="172" t="str">
        <f>IF('كشف النقاط'!C25&gt;0,'كشف النقاط'!C25," ")</f>
        <v>وفاء</v>
      </c>
      <c r="D25" s="233" t="str">
        <f>IF('كشف النقاط'!D25&gt;0,'كشف النقاط'!D25," ")</f>
        <v> </v>
      </c>
      <c r="E25" s="96">
        <f>'كشف النقاط'!N464</f>
        <v>480</v>
      </c>
      <c r="F25" s="64">
        <f t="shared" si="0"/>
        <v>16</v>
      </c>
      <c r="G25" s="225">
        <f t="shared" si="1"/>
        <v>30</v>
      </c>
      <c r="H25" s="64">
        <f t="shared" si="2"/>
        <v>16</v>
      </c>
      <c r="I25" s="229">
        <f t="shared" si="3"/>
        <v>30</v>
      </c>
      <c r="J25" s="64">
        <f t="shared" si="4"/>
        <v>16</v>
      </c>
      <c r="K25" s="229">
        <f t="shared" si="5"/>
        <v>30</v>
      </c>
      <c r="L25" s="230" t="str">
        <f t="shared" si="6"/>
        <v>ناجح</v>
      </c>
    </row>
    <row r="26" spans="1:12" s="231" customFormat="1" ht="18" customHeight="1" hidden="1">
      <c r="A26" s="225">
        <f>IF('كشف النقاط'!A26&gt;0,'كشف النقاط'!A26," ")</f>
        <v>18</v>
      </c>
      <c r="B26" s="172" t="str">
        <f>IF('كشف النقاط'!B26&gt;0,'كشف النقاط'!B26," ")</f>
        <v>لعلالي</v>
      </c>
      <c r="C26" s="172" t="str">
        <f>IF('كشف النقاط'!C26&gt;0,'كشف النقاط'!C26," ")</f>
        <v>ماجدة</v>
      </c>
      <c r="D26" s="233" t="str">
        <f>IF('كشف النقاط'!D26&gt;0,'كشف النقاط'!D26," ")</f>
        <v> </v>
      </c>
      <c r="E26" s="96">
        <f>'كشف النقاط'!N465</f>
        <v>480</v>
      </c>
      <c r="F26" s="64">
        <f t="shared" si="0"/>
        <v>16</v>
      </c>
      <c r="G26" s="225">
        <f t="shared" si="1"/>
        <v>30</v>
      </c>
      <c r="H26" s="64">
        <f t="shared" si="2"/>
        <v>16</v>
      </c>
      <c r="I26" s="229">
        <f t="shared" si="3"/>
        <v>30</v>
      </c>
      <c r="J26" s="64">
        <f t="shared" si="4"/>
        <v>16</v>
      </c>
      <c r="K26" s="229">
        <f t="shared" si="5"/>
        <v>30</v>
      </c>
      <c r="L26" s="230" t="str">
        <f t="shared" si="6"/>
        <v>ناجح</v>
      </c>
    </row>
    <row r="27" spans="1:12" s="231" customFormat="1" ht="18" customHeight="1" hidden="1">
      <c r="A27" s="225">
        <f>IF('كشف النقاط'!A27&gt;0,'كشف النقاط'!A27," ")</f>
        <v>19</v>
      </c>
      <c r="B27" s="172" t="str">
        <f>IF('كشف النقاط'!B27&gt;0,'كشف النقاط'!B27," ")</f>
        <v>ناجي</v>
      </c>
      <c r="C27" s="172" t="str">
        <f>IF('كشف النقاط'!C27&gt;0,'كشف النقاط'!C27," ")</f>
        <v>محمد لمين</v>
      </c>
      <c r="D27" s="233" t="str">
        <f>IF('كشف النقاط'!D27&gt;0,'كشف النقاط'!D27," ")</f>
        <v> </v>
      </c>
      <c r="E27" s="96">
        <f>'كشف النقاط'!N466</f>
        <v>480</v>
      </c>
      <c r="F27" s="64">
        <f t="shared" si="0"/>
        <v>16</v>
      </c>
      <c r="G27" s="225">
        <f t="shared" si="1"/>
        <v>30</v>
      </c>
      <c r="H27" s="64">
        <f t="shared" si="2"/>
        <v>16</v>
      </c>
      <c r="I27" s="229">
        <f t="shared" si="3"/>
        <v>30</v>
      </c>
      <c r="J27" s="64">
        <f t="shared" si="4"/>
        <v>16</v>
      </c>
      <c r="K27" s="229">
        <f t="shared" si="5"/>
        <v>30</v>
      </c>
      <c r="L27" s="230" t="str">
        <f t="shared" si="6"/>
        <v>ناجح</v>
      </c>
    </row>
    <row r="28" spans="1:12" s="231" customFormat="1" ht="18" customHeight="1" hidden="1">
      <c r="A28" s="225">
        <f>IF('كشف النقاط'!A28&gt;0,'كشف النقاط'!A28," ")</f>
        <v>20</v>
      </c>
      <c r="B28" s="172" t="str">
        <f>IF('كشف النقاط'!B28&gt;0,'كشف النقاط'!B28," ")</f>
        <v>مريان</v>
      </c>
      <c r="C28" s="172" t="str">
        <f>IF('كشف النقاط'!C28&gt;0,'كشف النقاط'!C28," ")</f>
        <v>ليلى</v>
      </c>
      <c r="D28" s="233" t="str">
        <f>IF('كشف النقاط'!D28&gt;0,'كشف النقاط'!D28," ")</f>
        <v> </v>
      </c>
      <c r="E28" s="96">
        <f>'كشف النقاط'!N467</f>
        <v>480</v>
      </c>
      <c r="F28" s="64">
        <f t="shared" si="0"/>
        <v>16</v>
      </c>
      <c r="G28" s="225">
        <f t="shared" si="1"/>
        <v>30</v>
      </c>
      <c r="H28" s="64">
        <f t="shared" si="2"/>
        <v>16</v>
      </c>
      <c r="I28" s="229">
        <f t="shared" si="3"/>
        <v>30</v>
      </c>
      <c r="J28" s="64">
        <f t="shared" si="4"/>
        <v>16</v>
      </c>
      <c r="K28" s="229">
        <f t="shared" si="5"/>
        <v>30</v>
      </c>
      <c r="L28" s="230" t="str">
        <f t="shared" si="6"/>
        <v>ناجح</v>
      </c>
    </row>
    <row r="29" spans="1:12" s="231" customFormat="1" ht="18" customHeight="1" hidden="1">
      <c r="A29" s="225">
        <f>IF('كشف النقاط'!A29&gt;0,'كشف النقاط'!A29," ")</f>
        <v>21</v>
      </c>
      <c r="B29" s="172" t="str">
        <f>IF('كشف النقاط'!B29&gt;0,'كشف النقاط'!B29," ")</f>
        <v>عليات</v>
      </c>
      <c r="C29" s="172" t="str">
        <f>IF('كشف النقاط'!C29&gt;0,'كشف النقاط'!C29," ")</f>
        <v>وسيم</v>
      </c>
      <c r="D29" s="233" t="str">
        <f>IF('كشف النقاط'!D29&gt;0,'كشف النقاط'!D29," ")</f>
        <v> </v>
      </c>
      <c r="E29" s="96">
        <f>'كشف النقاط'!N468</f>
        <v>480</v>
      </c>
      <c r="F29" s="64">
        <f t="shared" si="0"/>
        <v>16</v>
      </c>
      <c r="G29" s="225">
        <f t="shared" si="1"/>
        <v>30</v>
      </c>
      <c r="H29" s="64">
        <f t="shared" si="2"/>
        <v>16</v>
      </c>
      <c r="I29" s="229">
        <f t="shared" si="3"/>
        <v>30</v>
      </c>
      <c r="J29" s="64">
        <f t="shared" si="4"/>
        <v>16</v>
      </c>
      <c r="K29" s="229">
        <f t="shared" si="5"/>
        <v>30</v>
      </c>
      <c r="L29" s="230" t="str">
        <f t="shared" si="6"/>
        <v>ناجح</v>
      </c>
    </row>
    <row r="30" spans="1:12" s="231" customFormat="1" ht="18" customHeight="1">
      <c r="A30" s="225">
        <f>IF('كشف النقاط'!A30&gt;0,'كشف النقاط'!A30," ")</f>
        <v>22</v>
      </c>
      <c r="B30" s="172" t="str">
        <f>IF('كشف النقاط'!B30&gt;0,'كشف النقاط'!B30," ")</f>
        <v>شنش</v>
      </c>
      <c r="C30" s="172" t="str">
        <f>IF('كشف النقاط'!C30&gt;0,'كشف النقاط'!C30," ")</f>
        <v>بلال</v>
      </c>
      <c r="D30" s="233" t="str">
        <f>IF('كشف النقاط'!D30&gt;0,'كشف النقاط'!D30," ")</f>
        <v> </v>
      </c>
      <c r="E30" s="96">
        <f>'كشف النقاط'!N469</f>
        <v>480</v>
      </c>
      <c r="F30" s="64">
        <f t="shared" si="0"/>
        <v>16</v>
      </c>
      <c r="G30" s="225">
        <f t="shared" si="1"/>
        <v>30</v>
      </c>
      <c r="H30" s="64">
        <f t="shared" si="2"/>
        <v>16</v>
      </c>
      <c r="I30" s="229">
        <f t="shared" si="3"/>
        <v>30</v>
      </c>
      <c r="J30" s="64">
        <f t="shared" si="4"/>
        <v>16</v>
      </c>
      <c r="K30" s="229">
        <f t="shared" si="5"/>
        <v>30</v>
      </c>
      <c r="L30" s="230" t="str">
        <f t="shared" si="6"/>
        <v>ناجح</v>
      </c>
    </row>
    <row r="31" spans="1:12" s="231" customFormat="1" ht="18" customHeight="1" hidden="1">
      <c r="A31" s="225">
        <f>IF('كشف النقاط'!A31&gt;0,'كشف النقاط'!A31," ")</f>
        <v>23</v>
      </c>
      <c r="B31" s="172" t="str">
        <f>IF('كشف النقاط'!B31&gt;0,'كشف النقاط'!B31," ")</f>
        <v>ذويب </v>
      </c>
      <c r="C31" s="172" t="str">
        <f>IF('كشف النقاط'!C31&gt;0,'كشف النقاط'!C31," ")</f>
        <v> دنيازاد</v>
      </c>
      <c r="D31" s="233" t="str">
        <f>IF('كشف النقاط'!D31&gt;0,'كشف النقاط'!D31," ")</f>
        <v>مع</v>
      </c>
      <c r="E31" s="96">
        <f>'كشف النقاط'!N470</f>
        <v>480</v>
      </c>
      <c r="F31" s="64">
        <f t="shared" si="0"/>
        <v>16</v>
      </c>
      <c r="G31" s="225">
        <f t="shared" si="1"/>
        <v>30</v>
      </c>
      <c r="H31" s="64">
        <f t="shared" si="2"/>
        <v>16</v>
      </c>
      <c r="I31" s="229">
        <f t="shared" si="3"/>
        <v>30</v>
      </c>
      <c r="J31" s="64">
        <f t="shared" si="4"/>
        <v>16</v>
      </c>
      <c r="K31" s="229">
        <f t="shared" si="5"/>
        <v>30</v>
      </c>
      <c r="L31" s="230" t="str">
        <f t="shared" si="6"/>
        <v>ناجح</v>
      </c>
    </row>
    <row r="34" ht="18">
      <c r="L34" s="130" t="s">
        <v>30</v>
      </c>
    </row>
  </sheetData>
  <sheetProtection/>
  <mergeCells count="6">
    <mergeCell ref="I5:I8"/>
    <mergeCell ref="K5:K8"/>
    <mergeCell ref="B5:B8"/>
    <mergeCell ref="C5:C8"/>
    <mergeCell ref="D5:D8"/>
    <mergeCell ref="A5:A8"/>
  </mergeCells>
  <printOptions/>
  <pageMargins left="0" right="0"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A1:K153"/>
  <sheetViews>
    <sheetView rightToLeft="1" view="pageBreakPreview" zoomScaleSheetLayoutView="100" workbookViewId="0" topLeftCell="A114">
      <selection activeCell="E123" sqref="E123:K124"/>
    </sheetView>
  </sheetViews>
  <sheetFormatPr defaultColWidth="11.421875" defaultRowHeight="12.75"/>
  <cols>
    <col min="1" max="1" width="4.57421875" style="0" customWidth="1"/>
    <col min="4" max="4" width="5.28125" style="0" customWidth="1"/>
    <col min="5" max="5" width="6.140625" style="0" customWidth="1"/>
    <col min="6" max="6" width="6.8515625" style="0" customWidth="1"/>
    <col min="7" max="7" width="9.28125" style="0" customWidth="1"/>
    <col min="8" max="8" width="11.00390625" style="0" customWidth="1"/>
    <col min="9" max="9" width="9.57421875" style="0" customWidth="1"/>
    <col min="10" max="10" width="10.28125" style="0" customWidth="1"/>
    <col min="11" max="11" width="9.8515625" style="0" customWidth="1"/>
  </cols>
  <sheetData>
    <row r="1" spans="1:11" ht="18">
      <c r="A1" s="11" t="s">
        <v>20</v>
      </c>
      <c r="B1" s="11"/>
      <c r="E1" s="15"/>
      <c r="F1" s="15"/>
      <c r="G1" s="15"/>
      <c r="H1" s="15"/>
      <c r="I1" s="1" t="s">
        <v>91</v>
      </c>
      <c r="K1" s="2"/>
    </row>
    <row r="2" spans="1:11" ht="18">
      <c r="A2" s="11" t="s">
        <v>21</v>
      </c>
      <c r="B2" s="11"/>
      <c r="E2" s="15"/>
      <c r="F2" s="15"/>
      <c r="G2" s="15"/>
      <c r="H2" s="15"/>
      <c r="I2" s="16" t="s">
        <v>38</v>
      </c>
      <c r="K2" s="16"/>
    </row>
    <row r="3" spans="1:11" ht="18">
      <c r="A3" s="11" t="s">
        <v>3</v>
      </c>
      <c r="B3" s="11"/>
      <c r="E3" s="15"/>
      <c r="F3" s="15"/>
      <c r="G3" s="15"/>
      <c r="H3" s="15"/>
      <c r="I3" s="16" t="s">
        <v>113</v>
      </c>
      <c r="K3" s="16"/>
    </row>
    <row r="4" spans="5:10" ht="12.75">
      <c r="E4" s="15"/>
      <c r="F4" s="15"/>
      <c r="G4" s="15"/>
      <c r="H4" s="15"/>
      <c r="I4" s="15"/>
      <c r="J4" s="17" t="s">
        <v>492</v>
      </c>
    </row>
    <row r="5" spans="2:11" ht="20.25">
      <c r="B5" s="9" t="s">
        <v>114</v>
      </c>
      <c r="E5" s="15"/>
      <c r="F5" s="18" t="s">
        <v>115</v>
      </c>
      <c r="H5" s="15"/>
      <c r="I5" s="19"/>
      <c r="J5" s="15"/>
      <c r="K5" s="20"/>
    </row>
    <row r="6" spans="1:11" ht="12.75">
      <c r="A6" s="3" t="s">
        <v>116</v>
      </c>
      <c r="B6" s="4" t="s">
        <v>9</v>
      </c>
      <c r="C6" s="4" t="s">
        <v>10</v>
      </c>
      <c r="D6" s="21" t="s">
        <v>93</v>
      </c>
      <c r="E6" s="649" t="s">
        <v>92</v>
      </c>
      <c r="F6" s="647" t="s">
        <v>101</v>
      </c>
      <c r="G6" s="650" t="s">
        <v>117</v>
      </c>
      <c r="H6" s="652" t="s">
        <v>118</v>
      </c>
      <c r="I6" s="654" t="s">
        <v>119</v>
      </c>
      <c r="J6" s="656" t="s">
        <v>97</v>
      </c>
      <c r="K6" s="647" t="s">
        <v>98</v>
      </c>
    </row>
    <row r="7" spans="1:11" ht="12.75">
      <c r="A7" s="5"/>
      <c r="B7" s="6"/>
      <c r="C7" s="6"/>
      <c r="D7" s="22"/>
      <c r="E7" s="648"/>
      <c r="F7" s="648"/>
      <c r="G7" s="651"/>
      <c r="H7" s="653"/>
      <c r="I7" s="655"/>
      <c r="J7" s="655"/>
      <c r="K7" s="648"/>
    </row>
    <row r="8" spans="1:11" ht="15">
      <c r="A8" s="7">
        <v>1</v>
      </c>
      <c r="B8" s="50" t="str">
        <f>IF('كشف النقاط'!B9&gt;0,'كشف النقاط'!B9," ")</f>
        <v>بوخاتم</v>
      </c>
      <c r="C8" s="50" t="str">
        <f>IF('كشف النقاط'!C9&gt;0,'كشف النقاط'!C9," ")</f>
        <v>دنيا</v>
      </c>
      <c r="D8" s="88" t="str">
        <f>IF('كشف النقاط'!D9&gt;0,'كشف النقاط'!D9," ")</f>
        <v> </v>
      </c>
      <c r="E8" s="8">
        <f>IF('كشف النقاط'!F9&gt;0,'كشف النقاط'!F9," ")</f>
        <v>16</v>
      </c>
      <c r="F8" s="8">
        <f>IF('كشف النقاط'!F62&gt;0,'كشف النقاط'!F62," ")</f>
        <v>15</v>
      </c>
      <c r="G8" s="8">
        <f>IF('كشف النقاط'!F116&gt;0,'كشف النقاط'!F116," ")</f>
        <v>11</v>
      </c>
      <c r="H8" s="8">
        <f>IF('كشف النقاط'!F168&gt;0,'كشف النقاط'!F168," ")</f>
        <v>14</v>
      </c>
      <c r="I8" s="8">
        <f>IF('كشف النقاط'!F221&gt;0,'كشف النقاط'!F221," ")</f>
        <v>16.5</v>
      </c>
      <c r="J8" s="8">
        <f>IF('كشف النقاط'!F275&gt;0,'كشف النقاط'!F275," ")</f>
        <v>15.5</v>
      </c>
      <c r="K8" s="8">
        <f>IF('كشف النقاط'!F329&gt;0,'كشف النقاط'!F329," ")</f>
        <v>10.5</v>
      </c>
    </row>
    <row r="9" spans="1:11" ht="15">
      <c r="A9" s="7">
        <v>2</v>
      </c>
      <c r="B9" s="50" t="str">
        <f>IF('كشف النقاط'!B10&gt;0,'كشف النقاط'!B10," ")</f>
        <v>بوسالم</v>
      </c>
      <c r="C9" s="50" t="str">
        <f>IF('كشف النقاط'!C10&gt;0,'كشف النقاط'!C10," ")</f>
        <v>إكرام</v>
      </c>
      <c r="D9" s="88" t="str">
        <f>IF('كشف النقاط'!D10&gt;0,'كشف النقاط'!D10," ")</f>
        <v> </v>
      </c>
      <c r="E9" s="8">
        <f>IF('كشف النقاط'!F10&gt;0,'كشف النقاط'!F10," ")</f>
        <v>14.25</v>
      </c>
      <c r="F9" s="8">
        <f>IF('كشف النقاط'!F63&gt;0,'كشف النقاط'!F63," ")</f>
        <v>14.5</v>
      </c>
      <c r="G9" s="8">
        <f>IF('كشف النقاط'!F117&gt;0,'كشف النقاط'!F117," ")</f>
        <v>10</v>
      </c>
      <c r="H9" s="8">
        <f>IF('كشف النقاط'!F169&gt;0,'كشف النقاط'!F169," ")</f>
        <v>14</v>
      </c>
      <c r="I9" s="8">
        <f>IF('كشف النقاط'!F222&gt;0,'كشف النقاط'!F222," ")</f>
        <v>11.5</v>
      </c>
      <c r="J9" s="8">
        <f>IF('كشف النقاط'!F276&gt;0,'كشف النقاط'!F276," ")</f>
        <v>15</v>
      </c>
      <c r="K9" s="8">
        <f>IF('كشف النقاط'!F330&gt;0,'كشف النقاط'!F330," ")</f>
        <v>9</v>
      </c>
    </row>
    <row r="10" spans="1:11" ht="15">
      <c r="A10" s="7">
        <v>3</v>
      </c>
      <c r="B10" s="50" t="str">
        <f>IF('كشف النقاط'!B11&gt;0,'كشف النقاط'!B11," ")</f>
        <v>محرز</v>
      </c>
      <c r="C10" s="50" t="str">
        <f>IF('كشف النقاط'!C11&gt;0,'كشف النقاط'!C11," ")</f>
        <v>نوال</v>
      </c>
      <c r="D10" s="88" t="str">
        <f>IF('كشف النقاط'!D11&gt;0,'كشف النقاط'!D11," ")</f>
        <v> </v>
      </c>
      <c r="E10" s="8">
        <f>IF('كشف النقاط'!F11&gt;0,'كشف النقاط'!F11," ")</f>
        <v>15.5</v>
      </c>
      <c r="F10" s="8">
        <f>IF('كشف النقاط'!F64&gt;0,'كشف النقاط'!F64," ")</f>
        <v>14.75</v>
      </c>
      <c r="G10" s="8">
        <f>IF('كشف النقاط'!F118&gt;0,'كشف النقاط'!F118," ")</f>
        <v>10</v>
      </c>
      <c r="H10" s="8">
        <f>IF('كشف النقاط'!F170&gt;0,'كشف النقاط'!F170," ")</f>
        <v>14</v>
      </c>
      <c r="I10" s="8">
        <f>IF('كشف النقاط'!F223&gt;0,'كشف النقاط'!F223," ")</f>
        <v>11.5</v>
      </c>
      <c r="J10" s="8">
        <f>IF('كشف النقاط'!F277&gt;0,'كشف النقاط'!F277," ")</f>
        <v>15</v>
      </c>
      <c r="K10" s="8">
        <f>IF('كشف النقاط'!F331&gt;0,'كشف النقاط'!F331," ")</f>
        <v>12.75</v>
      </c>
    </row>
    <row r="11" spans="1:11" ht="15">
      <c r="A11" s="7">
        <v>4</v>
      </c>
      <c r="B11" s="50" t="str">
        <f>IF('كشف النقاط'!B12&gt;0,'كشف النقاط'!B12," ")</f>
        <v>بوشعالة</v>
      </c>
      <c r="C11" s="50" t="str">
        <f>IF('كشف النقاط'!C12&gt;0,'كشف النقاط'!C12," ")</f>
        <v>أمال</v>
      </c>
      <c r="D11" s="88" t="str">
        <f>IF('كشف النقاط'!D12&gt;0,'كشف النقاط'!D12," ")</f>
        <v> </v>
      </c>
      <c r="E11" s="8">
        <f>IF('كشف النقاط'!F12&gt;0,'كشف النقاط'!F12," ")</f>
        <v>15.5</v>
      </c>
      <c r="F11" s="8">
        <f>IF('كشف النقاط'!F65&gt;0,'كشف النقاط'!F65," ")</f>
        <v>14.75</v>
      </c>
      <c r="G11" s="8">
        <f>IF('كشف النقاط'!F119&gt;0,'كشف النقاط'!F119," ")</f>
        <v>12</v>
      </c>
      <c r="H11" s="8">
        <f>IF('كشف النقاط'!F171&gt;0,'كشف النقاط'!F171," ")</f>
        <v>14</v>
      </c>
      <c r="I11" s="8">
        <f>IF('كشف النقاط'!F224&gt;0,'كشف النقاط'!F224," ")</f>
        <v>16.5</v>
      </c>
      <c r="J11" s="8">
        <f>IF('كشف النقاط'!F278&gt;0,'كشف النقاط'!F278," ")</f>
        <v>15.5</v>
      </c>
      <c r="K11" s="8">
        <f>IF('كشف النقاط'!F332&gt;0,'كشف النقاط'!F332," ")</f>
        <v>11</v>
      </c>
    </row>
    <row r="12" spans="1:11" ht="15">
      <c r="A12" s="7">
        <v>5</v>
      </c>
      <c r="B12" s="50" t="str">
        <f>IF('كشف النقاط'!B13&gt;0,'كشف النقاط'!B13," ")</f>
        <v>ورغي</v>
      </c>
      <c r="C12" s="50" t="str">
        <f>IF('كشف النقاط'!C13&gt;0,'كشف النقاط'!C13," ")</f>
        <v>فيروز</v>
      </c>
      <c r="D12" s="88" t="str">
        <f>IF('كشف النقاط'!D13&gt;0,'كشف النقاط'!D13," ")</f>
        <v> </v>
      </c>
      <c r="E12" s="8">
        <f>IF('كشف النقاط'!F13&gt;0,'كشف النقاط'!F13," ")</f>
        <v>15.25</v>
      </c>
      <c r="F12" s="8">
        <f>IF('كشف النقاط'!F66&gt;0,'كشف النقاط'!F66," ")</f>
        <v>14.5</v>
      </c>
      <c r="G12" s="8">
        <f>IF('كشف النقاط'!F120&gt;0,'كشف النقاط'!F120," ")</f>
        <v>13.5</v>
      </c>
      <c r="H12" s="8">
        <f>IF('كشف النقاط'!F172&gt;0,'كشف النقاط'!F172," ")</f>
        <v>14</v>
      </c>
      <c r="I12" s="8">
        <f>IF('كشف النقاط'!F225&gt;0,'كشف النقاط'!F225," ")</f>
        <v>15.5</v>
      </c>
      <c r="J12" s="8">
        <f>IF('كشف النقاط'!F279&gt;0,'كشف النقاط'!F279," ")</f>
        <v>15</v>
      </c>
      <c r="K12" s="8">
        <f>IF('كشف النقاط'!F333&gt;0,'كشف النقاط'!F333," ")</f>
        <v>12.5</v>
      </c>
    </row>
    <row r="13" spans="1:11" ht="15">
      <c r="A13" s="7">
        <v>6</v>
      </c>
      <c r="B13" s="50" t="str">
        <f>IF('كشف النقاط'!B14&gt;0,'كشف النقاط'!B14," ")</f>
        <v>حمزة</v>
      </c>
      <c r="C13" s="50" t="str">
        <f>IF('كشف النقاط'!C14&gt;0,'كشف النقاط'!C14," ")</f>
        <v>فارس  الإسلام</v>
      </c>
      <c r="D13" s="88" t="str">
        <f>IF('كشف النقاط'!D14&gt;0,'كشف النقاط'!D14," ")</f>
        <v> </v>
      </c>
      <c r="E13" s="8">
        <f>IF('كشف النقاط'!F14&gt;0,'كشف النقاط'!F14," ")</f>
        <v>16.5</v>
      </c>
      <c r="F13" s="8">
        <f>IF('كشف النقاط'!F67&gt;0,'كشف النقاط'!F67," ")</f>
        <v>14.5</v>
      </c>
      <c r="G13" s="8">
        <f>IF('كشف النقاط'!F121&gt;0,'كشف النقاط'!F121," ")</f>
        <v>13.5</v>
      </c>
      <c r="H13" s="8">
        <f>IF('كشف النقاط'!F173&gt;0,'كشف النقاط'!F173," ")</f>
        <v>16</v>
      </c>
      <c r="I13" s="8">
        <f>IF('كشف النقاط'!F226&gt;0,'كشف النقاط'!F226," ")</f>
        <v>15</v>
      </c>
      <c r="J13" s="8">
        <f>IF('كشف النقاط'!F280&gt;0,'كشف النقاط'!F280," ")</f>
        <v>17</v>
      </c>
      <c r="K13" s="8">
        <f>IF('كشف النقاط'!F334&gt;0,'كشف النقاط'!F334," ")</f>
        <v>12</v>
      </c>
    </row>
    <row r="14" spans="1:11" ht="15">
      <c r="A14" s="7">
        <v>7</v>
      </c>
      <c r="B14" s="50" t="str">
        <f>IF('كشف النقاط'!B15&gt;0,'كشف النقاط'!B15," ")</f>
        <v>عينوز</v>
      </c>
      <c r="C14" s="50" t="str">
        <f>IF('كشف النقاط'!C15&gt;0,'كشف النقاط'!C15," ")</f>
        <v>إلهام</v>
      </c>
      <c r="D14" s="88" t="str">
        <f>IF('كشف النقاط'!D15&gt;0,'كشف النقاط'!D15," ")</f>
        <v> </v>
      </c>
      <c r="E14" s="8" t="str">
        <f>IF('كشف النقاط'!F15&gt;0,'كشف النقاط'!F15," ")</f>
        <v> </v>
      </c>
      <c r="F14" s="8" t="str">
        <f>IF('كشف النقاط'!F68&gt;0,'كشف النقاط'!F68," ")</f>
        <v> </v>
      </c>
      <c r="G14" s="8" t="str">
        <f>IF('كشف النقاط'!F122&gt;0,'كشف النقاط'!F122," ")</f>
        <v> </v>
      </c>
      <c r="H14" s="8" t="str">
        <f>IF('كشف النقاط'!F174&gt;0,'كشف النقاط'!F174," ")</f>
        <v> </v>
      </c>
      <c r="I14" s="8" t="str">
        <f>IF('كشف النقاط'!F227&gt;0,'كشف النقاط'!F227," ")</f>
        <v> </v>
      </c>
      <c r="J14" s="8" t="str">
        <f>IF('كشف النقاط'!F281&gt;0,'كشف النقاط'!F281," ")</f>
        <v> </v>
      </c>
      <c r="K14" s="8" t="str">
        <f>IF('كشف النقاط'!F335&gt;0,'كشف النقاط'!F335," ")</f>
        <v> </v>
      </c>
    </row>
    <row r="15" spans="1:11" ht="15">
      <c r="A15" s="7">
        <v>8</v>
      </c>
      <c r="B15" s="50" t="str">
        <f>IF('كشف النقاط'!B16&gt;0,'كشف النقاط'!B16," ")</f>
        <v>حلواني</v>
      </c>
      <c r="C15" s="50" t="str">
        <f>IF('كشف النقاط'!C16&gt;0,'كشف النقاط'!C16," ")</f>
        <v>إيمان</v>
      </c>
      <c r="D15" s="88" t="str">
        <f>IF('كشف النقاط'!D16&gt;0,'كشف النقاط'!D16," ")</f>
        <v> </v>
      </c>
      <c r="E15" s="8">
        <f>IF('كشف النقاط'!F16&gt;0,'كشف النقاط'!F16," ")</f>
        <v>10.25</v>
      </c>
      <c r="F15" s="8">
        <f>IF('كشف النقاط'!F69&gt;0,'كشف النقاط'!F69," ")</f>
        <v>13.5</v>
      </c>
      <c r="G15" s="8">
        <f>IF('كشف النقاط'!F123&gt;0,'كشف النقاط'!F123," ")</f>
        <v>11</v>
      </c>
      <c r="H15" s="8">
        <f>IF('كشف النقاط'!F175&gt;0,'كشف النقاط'!F175," ")</f>
        <v>14</v>
      </c>
      <c r="I15" s="8">
        <f>IF('كشف النقاط'!F228&gt;0,'كشف النقاط'!F228," ")</f>
        <v>15</v>
      </c>
      <c r="J15" s="8">
        <f>IF('كشف النقاط'!F282&gt;0,'كشف النقاط'!F282," ")</f>
        <v>14</v>
      </c>
      <c r="K15" s="8">
        <f>IF('كشف النقاط'!F336&gt;0,'كشف النقاط'!F336," ")</f>
        <v>11</v>
      </c>
    </row>
    <row r="16" spans="1:11" ht="15">
      <c r="A16" s="7">
        <v>9</v>
      </c>
      <c r="B16" s="50" t="str">
        <f>IF('كشف النقاط'!B17&gt;0,'كشف النقاط'!B17," ")</f>
        <v>بومايلة</v>
      </c>
      <c r="C16" s="50" t="str">
        <f>IF('كشف النقاط'!C17&gt;0,'كشف النقاط'!C17," ")</f>
        <v>روميساء</v>
      </c>
      <c r="D16" s="88" t="str">
        <f>IF('كشف النقاط'!D17&gt;0,'كشف النقاط'!D17," ")</f>
        <v> </v>
      </c>
      <c r="E16" s="8">
        <f>IF('كشف النقاط'!F17&gt;0,'كشف النقاط'!F17," ")</f>
        <v>13</v>
      </c>
      <c r="F16" s="8">
        <f>IF('كشف النقاط'!F70&gt;0,'كشف النقاط'!F70," ")</f>
        <v>14.5</v>
      </c>
      <c r="G16" s="8">
        <f>IF('كشف النقاط'!F124&gt;0,'كشف النقاط'!F124," ")</f>
        <v>12</v>
      </c>
      <c r="H16" s="8">
        <f>IF('كشف النقاط'!F176&gt;0,'كشف النقاط'!F176," ")</f>
        <v>14</v>
      </c>
      <c r="I16" s="8">
        <f>IF('كشف النقاط'!F229&gt;0,'كشف النقاط'!F229," ")</f>
        <v>12.5</v>
      </c>
      <c r="J16" s="8">
        <f>IF('كشف النقاط'!F283&gt;0,'كشف النقاط'!F283," ")</f>
        <v>13</v>
      </c>
      <c r="K16" s="8">
        <f>IF('كشف النقاط'!F337&gt;0,'كشف النقاط'!F337," ")</f>
        <v>5</v>
      </c>
    </row>
    <row r="17" spans="1:11" ht="15">
      <c r="A17" s="7">
        <v>10</v>
      </c>
      <c r="B17" s="50" t="str">
        <f>IF('كشف النقاط'!B18&gt;0,'كشف النقاط'!B18," ")</f>
        <v>بن سعدون</v>
      </c>
      <c r="C17" s="50" t="str">
        <f>IF('كشف النقاط'!C18&gt;0,'كشف النقاط'!C18," ")</f>
        <v>لطفي</v>
      </c>
      <c r="D17" s="88" t="str">
        <f>IF('كشف النقاط'!D18&gt;0,'كشف النقاط'!D18," ")</f>
        <v> </v>
      </c>
      <c r="E17" s="8">
        <f>IF('كشف النقاط'!F18&gt;0,'كشف النقاط'!F18," ")</f>
        <v>17.25</v>
      </c>
      <c r="F17" s="8">
        <f>IF('كشف النقاط'!F71&gt;0,'كشف النقاط'!F71," ")</f>
        <v>14.5</v>
      </c>
      <c r="G17" s="8">
        <f>IF('كشف النقاط'!F125&gt;0,'كشف النقاط'!F125," ")</f>
        <v>12</v>
      </c>
      <c r="H17" s="8">
        <f>IF('كشف النقاط'!F177&gt;0,'كشف النقاط'!F177," ")</f>
        <v>14</v>
      </c>
      <c r="I17" s="8">
        <f>IF('كشف النقاط'!F230&gt;0,'كشف النقاط'!F230," ")</f>
        <v>12.5</v>
      </c>
      <c r="J17" s="8">
        <f>IF('كشف النقاط'!F284&gt;0,'كشف النقاط'!F284," ")</f>
        <v>14.5</v>
      </c>
      <c r="K17" s="8">
        <f>IF('كشف النقاط'!F338&gt;0,'كشف النقاط'!F338," ")</f>
        <v>12</v>
      </c>
    </row>
    <row r="18" spans="1:11" ht="15">
      <c r="A18" s="7">
        <v>11</v>
      </c>
      <c r="B18" s="50" t="str">
        <f>IF('كشف النقاط'!B19&gt;0,'كشف النقاط'!B19," ")</f>
        <v>لعجيمي</v>
      </c>
      <c r="C18" s="50" t="str">
        <f>IF('كشف النقاط'!C19&gt;0,'كشف النقاط'!C19," ")</f>
        <v>صبرينة</v>
      </c>
      <c r="D18" s="88" t="str">
        <f>IF('كشف النقاط'!D19&gt;0,'كشف النقاط'!D19," ")</f>
        <v> </v>
      </c>
      <c r="E18" s="8">
        <f>IF('كشف النقاط'!F19&gt;0,'كشف النقاط'!F19," ")</f>
        <v>15</v>
      </c>
      <c r="F18" s="8">
        <f>IF('كشف النقاط'!F72&gt;0,'كشف النقاط'!F72," ")</f>
        <v>14</v>
      </c>
      <c r="G18" s="8">
        <f>IF('كشف النقاط'!F126&gt;0,'كشف النقاط'!F126," ")</f>
        <v>11</v>
      </c>
      <c r="H18" s="8">
        <f>IF('كشف النقاط'!F178&gt;0,'كشف النقاط'!F178," ")</f>
        <v>14</v>
      </c>
      <c r="I18" s="8">
        <f>IF('كشف النقاط'!F231&gt;0,'كشف النقاط'!F231," ")</f>
        <v>12.5</v>
      </c>
      <c r="J18" s="8">
        <f>IF('كشف النقاط'!F285&gt;0,'كشف النقاط'!F285," ")</f>
        <v>13</v>
      </c>
      <c r="K18" s="8">
        <f>IF('كشف النقاط'!F339&gt;0,'كشف النقاط'!F339," ")</f>
        <v>15.5</v>
      </c>
    </row>
    <row r="19" spans="1:11" ht="15">
      <c r="A19" s="7">
        <v>12</v>
      </c>
      <c r="B19" s="50" t="str">
        <f>IF('كشف النقاط'!B20&gt;0,'كشف النقاط'!B20," ")</f>
        <v>خلفي</v>
      </c>
      <c r="C19" s="50" t="str">
        <f>IF('كشف النقاط'!C20&gt;0,'كشف النقاط'!C20," ")</f>
        <v>محمد الأمين</v>
      </c>
      <c r="D19" s="88" t="str">
        <f>IF('كشف النقاط'!D20&gt;0,'كشف النقاط'!D20," ")</f>
        <v> </v>
      </c>
      <c r="E19" s="8">
        <f>IF('كشف النقاط'!F20&gt;0,'كشف النقاط'!F20," ")</f>
        <v>16.25</v>
      </c>
      <c r="F19" s="8">
        <f>IF('كشف النقاط'!F73&gt;0,'كشف النقاط'!F73," ")</f>
        <v>15.5</v>
      </c>
      <c r="G19" s="8">
        <f>IF('كشف النقاط'!F127&gt;0,'كشف النقاط'!F127," ")</f>
        <v>13</v>
      </c>
      <c r="H19" s="8">
        <f>IF('كشف النقاط'!F179&gt;0,'كشف النقاط'!F179," ")</f>
        <v>14</v>
      </c>
      <c r="I19" s="8">
        <f>IF('كشف النقاط'!F232&gt;0,'كشف النقاط'!F232," ")</f>
        <v>14</v>
      </c>
      <c r="J19" s="8">
        <f>IF('كشف النقاط'!F286&gt;0,'كشف النقاط'!F286," ")</f>
        <v>17</v>
      </c>
      <c r="K19" s="8">
        <f>IF('كشف النقاط'!F340&gt;0,'كشف النقاط'!F340," ")</f>
        <v>10</v>
      </c>
    </row>
    <row r="20" spans="1:11" ht="15">
      <c r="A20" s="7">
        <v>13</v>
      </c>
      <c r="B20" s="50" t="str">
        <f>IF('كشف النقاط'!B21&gt;0,'كشف النقاط'!B21," ")</f>
        <v>مناصرية</v>
      </c>
      <c r="C20" s="50" t="str">
        <f>IF('كشف النقاط'!C21&gt;0,'كشف النقاط'!C21," ")</f>
        <v>راضية</v>
      </c>
      <c r="D20" s="88" t="str">
        <f>IF('كشف النقاط'!D21&gt;0,'كشف النقاط'!D21," ")</f>
        <v> </v>
      </c>
      <c r="E20" s="8">
        <f>IF('كشف النقاط'!F21&gt;0,'كشف النقاط'!F21," ")</f>
        <v>14.5</v>
      </c>
      <c r="F20" s="8">
        <f>IF('كشف النقاط'!F74&gt;0,'كشف النقاط'!F74," ")</f>
        <v>14</v>
      </c>
      <c r="G20" s="8">
        <f>IF('كشف النقاط'!F128&gt;0,'كشف النقاط'!F128," ")</f>
        <v>11</v>
      </c>
      <c r="H20" s="8">
        <f>IF('كشف النقاط'!F180&gt;0,'كشف النقاط'!F180," ")</f>
        <v>15</v>
      </c>
      <c r="I20" s="8">
        <f>IF('كشف النقاط'!F233&gt;0,'كشف النقاط'!F233," ")</f>
        <v>15</v>
      </c>
      <c r="J20" s="8">
        <f>IF('كشف النقاط'!F287&gt;0,'كشف النقاط'!F287," ")</f>
        <v>14</v>
      </c>
      <c r="K20" s="8">
        <f>IF('كشف النقاط'!F341&gt;0,'كشف النقاط'!F341," ")</f>
        <v>14.5</v>
      </c>
    </row>
    <row r="21" spans="1:11" ht="15">
      <c r="A21" s="7">
        <v>14</v>
      </c>
      <c r="B21" s="50" t="str">
        <f>IF('كشف النقاط'!B22&gt;0,'كشف النقاط'!B22," ")</f>
        <v>بوزيان</v>
      </c>
      <c r="C21" s="50" t="str">
        <f>IF('كشف النقاط'!C22&gt;0,'كشف النقاط'!C22," ")</f>
        <v>محمد أنيس</v>
      </c>
      <c r="D21" s="88" t="str">
        <f>IF('كشف النقاط'!D22&gt;0,'كشف النقاط'!D22," ")</f>
        <v> </v>
      </c>
      <c r="E21" s="8">
        <f>IF('كشف النقاط'!F22&gt;0,'كشف النقاط'!F22," ")</f>
        <v>13</v>
      </c>
      <c r="F21" s="8">
        <f>IF('كشف النقاط'!F75&gt;0,'كشف النقاط'!F75," ")</f>
        <v>15</v>
      </c>
      <c r="G21" s="8">
        <f>IF('كشف النقاط'!F129&gt;0,'كشف النقاط'!F129," ")</f>
        <v>12</v>
      </c>
      <c r="H21" s="8">
        <f>IF('كشف النقاط'!F181&gt;0,'كشف النقاط'!F181," ")</f>
        <v>14</v>
      </c>
      <c r="I21" s="8">
        <f>IF('كشف النقاط'!F234&gt;0,'كشف النقاط'!F234," ")</f>
        <v>13.5</v>
      </c>
      <c r="J21" s="8">
        <f>IF('كشف النقاط'!F288&gt;0,'كشف النقاط'!F288," ")</f>
        <v>13.5</v>
      </c>
      <c r="K21" s="8">
        <f>IF('كشف النقاط'!F342&gt;0,'كشف النقاط'!F342," ")</f>
        <v>10</v>
      </c>
    </row>
    <row r="22" spans="1:11" ht="15">
      <c r="A22" s="7">
        <v>15</v>
      </c>
      <c r="B22" s="50" t="str">
        <f>IF('كشف النقاط'!B23&gt;0,'كشف النقاط'!B23," ")</f>
        <v>بوسالم</v>
      </c>
      <c r="C22" s="50" t="str">
        <f>IF('كشف النقاط'!C23&gt;0,'كشف النقاط'!C23," ")</f>
        <v>كوثر</v>
      </c>
      <c r="D22" s="88" t="str">
        <f>IF('كشف النقاط'!D23&gt;0,'كشف النقاط'!D23," ")</f>
        <v> </v>
      </c>
      <c r="E22" s="8">
        <f>IF('كشف النقاط'!F23&gt;0,'كشف النقاط'!F23," ")</f>
        <v>17</v>
      </c>
      <c r="F22" s="8">
        <f>IF('كشف النقاط'!F76&gt;0,'كشف النقاط'!F76," ")</f>
        <v>14</v>
      </c>
      <c r="G22" s="8">
        <f>IF('كشف النقاط'!F130&gt;0,'كشف النقاط'!F130," ")</f>
        <v>11.5</v>
      </c>
      <c r="H22" s="8">
        <f>IF('كشف النقاط'!F182&gt;0,'كشف النقاط'!F182," ")</f>
        <v>14</v>
      </c>
      <c r="I22" s="8">
        <f>IF('كشف النقاط'!F235&gt;0,'كشف النقاط'!F235," ")</f>
        <v>13.5</v>
      </c>
      <c r="J22" s="8">
        <f>IF('كشف النقاط'!F289&gt;0,'كشف النقاط'!F289," ")</f>
        <v>13</v>
      </c>
      <c r="K22" s="8">
        <f>IF('كشف النقاط'!F343&gt;0,'كشف النقاط'!F343," ")</f>
        <v>11.5</v>
      </c>
    </row>
    <row r="23" spans="1:11" ht="15">
      <c r="A23" s="7">
        <v>16</v>
      </c>
      <c r="B23" s="50" t="str">
        <f>IF('كشف النقاط'!B24&gt;0,'كشف النقاط'!B24," ")</f>
        <v>طوايبية</v>
      </c>
      <c r="C23" s="50" t="str">
        <f>IF('كشف النقاط'!C24&gt;0,'كشف النقاط'!C24," ")</f>
        <v>رامي</v>
      </c>
      <c r="D23" s="88" t="str">
        <f>IF('كشف النقاط'!D24&gt;0,'كشف النقاط'!D24," ")</f>
        <v> </v>
      </c>
      <c r="E23" s="8">
        <f>IF('كشف النقاط'!F24&gt;0,'كشف النقاط'!F24," ")</f>
        <v>15.25</v>
      </c>
      <c r="F23" s="8">
        <f>IF('كشف النقاط'!F77&gt;0,'كشف النقاط'!F77," ")</f>
        <v>16</v>
      </c>
      <c r="G23" s="8">
        <f>IF('كشف النقاط'!F131&gt;0,'كشف النقاط'!F131," ")</f>
        <v>12</v>
      </c>
      <c r="H23" s="8">
        <f>IF('كشف النقاط'!F183&gt;0,'كشف النقاط'!F183," ")</f>
        <v>14</v>
      </c>
      <c r="I23" s="8">
        <f>IF('كشف النقاط'!F236&gt;0,'كشف النقاط'!F236," ")</f>
        <v>13.5</v>
      </c>
      <c r="J23" s="8">
        <f>IF('كشف النقاط'!F290&gt;0,'كشف النقاط'!F290," ")</f>
        <v>13.5</v>
      </c>
      <c r="K23" s="8">
        <f>IF('كشف النقاط'!F344&gt;0,'كشف النقاط'!F344," ")</f>
        <v>9.5</v>
      </c>
    </row>
    <row r="24" spans="1:11" ht="15">
      <c r="A24" s="7">
        <v>17</v>
      </c>
      <c r="B24" s="50" t="str">
        <f>IF('كشف النقاط'!B25&gt;0,'كشف النقاط'!B25," ")</f>
        <v>بومدين</v>
      </c>
      <c r="C24" s="50" t="str">
        <f>IF('كشف النقاط'!C25&gt;0,'كشف النقاط'!C25," ")</f>
        <v>وفاء</v>
      </c>
      <c r="D24" s="88" t="str">
        <f>IF('كشف النقاط'!D25&gt;0,'كشف النقاط'!D25," ")</f>
        <v> </v>
      </c>
      <c r="E24" s="8">
        <f>IF('كشف النقاط'!F25&gt;0,'كشف النقاط'!F25," ")</f>
        <v>19</v>
      </c>
      <c r="F24" s="8">
        <f>IF('كشف النقاط'!F78&gt;0,'كشف النقاط'!F78," ")</f>
        <v>15.5</v>
      </c>
      <c r="G24" s="8">
        <f>IF('كشف النقاط'!F132&gt;0,'كشف النقاط'!F132," ")</f>
        <v>14</v>
      </c>
      <c r="H24" s="8">
        <f>IF('كشف النقاط'!F184&gt;0,'كشف النقاط'!F184," ")</f>
        <v>18</v>
      </c>
      <c r="I24" s="8">
        <f>IF('كشف النقاط'!F237&gt;0,'كشف النقاط'!F237," ")</f>
        <v>17</v>
      </c>
      <c r="J24" s="8">
        <f>IF('كشف النقاط'!F291&gt;0,'كشف النقاط'!F291," ")</f>
        <v>16.5</v>
      </c>
      <c r="K24" s="8">
        <f>IF('كشف النقاط'!F345&gt;0,'كشف النقاط'!F345," ")</f>
        <v>18</v>
      </c>
    </row>
    <row r="25" spans="1:11" ht="15" hidden="1">
      <c r="A25" s="7">
        <v>18</v>
      </c>
      <c r="B25" s="50" t="str">
        <f>IF('كشف النقاط'!B26&gt;0,'كشف النقاط'!B26," ")</f>
        <v>لعلالي</v>
      </c>
      <c r="C25" s="50" t="str">
        <f>IF('كشف النقاط'!C26&gt;0,'كشف النقاط'!C26," ")</f>
        <v>ماجدة</v>
      </c>
      <c r="D25" s="88" t="str">
        <f>IF('كشف النقاط'!D26&gt;0,'كشف النقاط'!D26," ")</f>
        <v> </v>
      </c>
      <c r="E25" s="8">
        <f>IF('كشف النقاط'!F26&gt;0,'كشف النقاط'!F26," ")</f>
        <v>15.5</v>
      </c>
      <c r="F25" s="8">
        <f>IF('كشف النقاط'!F79&gt;0,'كشف النقاط'!F79," ")</f>
        <v>15.5</v>
      </c>
      <c r="G25" s="8">
        <f>IF('كشف النقاط'!F133&gt;0,'كشف النقاط'!F133," ")</f>
        <v>13</v>
      </c>
      <c r="H25" s="8">
        <f>IF('كشف النقاط'!F185&gt;0,'كشف النقاط'!F185," ")</f>
        <v>14</v>
      </c>
      <c r="I25" s="8">
        <f>IF('كشف النقاط'!F238&gt;0,'كشف النقاط'!F238," ")</f>
        <v>15.5</v>
      </c>
      <c r="J25" s="8">
        <f>IF('كشف النقاط'!F292&gt;0,'كشف النقاط'!F292," ")</f>
        <v>15</v>
      </c>
      <c r="K25" s="8">
        <f>IF('كشف النقاط'!F346&gt;0,'كشف النقاط'!F346," ")</f>
        <v>13.5</v>
      </c>
    </row>
    <row r="26" spans="1:11" ht="15" hidden="1">
      <c r="A26" s="7">
        <v>19</v>
      </c>
      <c r="B26" s="50" t="str">
        <f>IF('كشف النقاط'!B27&gt;0,'كشف النقاط'!B27," ")</f>
        <v>ناجي</v>
      </c>
      <c r="C26" s="50" t="str">
        <f>IF('كشف النقاط'!C27&gt;0,'كشف النقاط'!C27," ")</f>
        <v>محمد لمين</v>
      </c>
      <c r="D26" s="88" t="str">
        <f>IF('كشف النقاط'!D27&gt;0,'كشف النقاط'!D27," ")</f>
        <v> </v>
      </c>
      <c r="E26" s="8">
        <f>IF('كشف النقاط'!F27&gt;0,'كشف النقاط'!F27," ")</f>
        <v>17.25</v>
      </c>
      <c r="F26" s="8">
        <f>IF('كشف النقاط'!F80&gt;0,'كشف النقاط'!F80," ")</f>
        <v>14.5</v>
      </c>
      <c r="G26" s="8">
        <f>IF('كشف النقاط'!F134&gt;0,'كشف النقاط'!F134," ")</f>
        <v>11.5</v>
      </c>
      <c r="H26" s="8">
        <f>IF('كشف النقاط'!F186&gt;0,'كشف النقاط'!F186," ")</f>
        <v>14</v>
      </c>
      <c r="I26" s="8">
        <f>IF('كشف النقاط'!F239&gt;0,'كشف النقاط'!F239," ")</f>
        <v>12</v>
      </c>
      <c r="J26" s="8">
        <f>IF('كشف النقاط'!F293&gt;0,'كشف النقاط'!F293," ")</f>
        <v>12</v>
      </c>
      <c r="K26" s="8">
        <f>IF('كشف النقاط'!F347&gt;0,'كشف النقاط'!F347," ")</f>
        <v>11.5</v>
      </c>
    </row>
    <row r="27" spans="1:11" ht="15" hidden="1">
      <c r="A27" s="7">
        <v>20</v>
      </c>
      <c r="B27" s="50" t="str">
        <f>IF('كشف النقاط'!B28&gt;0,'كشف النقاط'!B28," ")</f>
        <v>مريان</v>
      </c>
      <c r="C27" s="50" t="str">
        <f>IF('كشف النقاط'!C28&gt;0,'كشف النقاط'!C28," ")</f>
        <v>ليلى</v>
      </c>
      <c r="D27" s="88" t="str">
        <f>IF('كشف النقاط'!D28&gt;0,'كشف النقاط'!D28," ")</f>
        <v> </v>
      </c>
      <c r="E27" s="8">
        <f>IF('كشف النقاط'!F28&gt;0,'كشف النقاط'!F28," ")</f>
        <v>19</v>
      </c>
      <c r="F27" s="8">
        <f>IF('كشف النقاط'!F81&gt;0,'كشف النقاط'!F81," ")</f>
        <v>14</v>
      </c>
      <c r="G27" s="8">
        <f>IF('كشف النقاط'!F135&gt;0,'كشف النقاط'!F135," ")</f>
        <v>13</v>
      </c>
      <c r="H27" s="8">
        <f>IF('كشف النقاط'!F187&gt;0,'كشف النقاط'!F187," ")</f>
        <v>15</v>
      </c>
      <c r="I27" s="8">
        <f>IF('كشف النقاط'!F240&gt;0,'كشف النقاط'!F240," ")</f>
        <v>17</v>
      </c>
      <c r="J27" s="8">
        <f>IF('كشف النقاط'!F294&gt;0,'كشف النقاط'!F294," ")</f>
        <v>13.5</v>
      </c>
      <c r="K27" s="8">
        <f>IF('كشف النقاط'!F348&gt;0,'كشف النقاط'!F348," ")</f>
        <v>14.75</v>
      </c>
    </row>
    <row r="28" spans="1:11" ht="15" hidden="1">
      <c r="A28" s="7">
        <v>21</v>
      </c>
      <c r="B28" s="50" t="str">
        <f>IF('كشف النقاط'!B29&gt;0,'كشف النقاط'!B29," ")</f>
        <v>عليات</v>
      </c>
      <c r="C28" s="50" t="str">
        <f>IF('كشف النقاط'!C29&gt;0,'كشف النقاط'!C29," ")</f>
        <v>وسيم</v>
      </c>
      <c r="D28" s="88" t="str">
        <f>IF('كشف النقاط'!D29&gt;0,'كشف النقاط'!D29," ")</f>
        <v> </v>
      </c>
      <c r="E28" s="8">
        <f>IF('كشف النقاط'!F29&gt;0,'كشف النقاط'!F29," ")</f>
        <v>16.5</v>
      </c>
      <c r="F28" s="8">
        <f>IF('كشف النقاط'!F82&gt;0,'كشف النقاط'!F82," ")</f>
        <v>16</v>
      </c>
      <c r="G28" s="8">
        <f>IF('كشف النقاط'!F136&gt;0,'كشف النقاط'!F136," ")</f>
        <v>14</v>
      </c>
      <c r="H28" s="8">
        <f>IF('كشف النقاط'!F188&gt;0,'كشف النقاط'!F188," ")</f>
        <v>16</v>
      </c>
      <c r="I28" s="8">
        <f>IF('كشف النقاط'!F241&gt;0,'كشف النقاط'!F241," ")</f>
        <v>15</v>
      </c>
      <c r="J28" s="8">
        <f>IF('كشف النقاط'!F295&gt;0,'كشف النقاط'!F295," ")</f>
        <v>17</v>
      </c>
      <c r="K28" s="8">
        <f>IF('كشف النقاط'!F349&gt;0,'كشف النقاط'!F349," ")</f>
        <v>13.5</v>
      </c>
    </row>
    <row r="29" spans="1:11" ht="15" hidden="1">
      <c r="A29" s="7">
        <v>22</v>
      </c>
      <c r="B29" s="50" t="str">
        <f>IF('كشف النقاط'!B30&gt;0,'كشف النقاط'!B30," ")</f>
        <v>شنش</v>
      </c>
      <c r="C29" s="50" t="str">
        <f>IF('كشف النقاط'!C30&gt;0,'كشف النقاط'!C30," ")</f>
        <v>بلال</v>
      </c>
      <c r="D29" s="88" t="str">
        <f>IF('كشف النقاط'!D30&gt;0,'كشف النقاط'!D30," ")</f>
        <v> </v>
      </c>
      <c r="E29" s="8">
        <f>IF('كشف النقاط'!F30&gt;0,'كشف النقاط'!F30," ")</f>
        <v>16</v>
      </c>
      <c r="F29" s="8">
        <f>IF('كشف النقاط'!F83&gt;0,'كشف النقاط'!F83," ")</f>
        <v>15</v>
      </c>
      <c r="G29" s="8">
        <f>IF('كشف النقاط'!F137&gt;0,'كشف النقاط'!F137," ")</f>
        <v>11.5</v>
      </c>
      <c r="H29" s="8">
        <f>IF('كشف النقاط'!F189&gt;0,'كشف النقاط'!F189," ")</f>
        <v>14</v>
      </c>
      <c r="I29" s="8">
        <f>IF('كشف النقاط'!F242&gt;0,'كشف النقاط'!F242," ")</f>
        <v>12</v>
      </c>
      <c r="J29" s="8">
        <f>IF('كشف النقاط'!F296&gt;0,'كشف النقاط'!F296," ")</f>
        <v>12</v>
      </c>
      <c r="K29" s="8">
        <f>IF('كشف النقاط'!F350&gt;0,'كشف النقاط'!F350," ")</f>
        <v>11.5</v>
      </c>
    </row>
    <row r="30" spans="1:11" ht="15" hidden="1">
      <c r="A30" s="7">
        <v>23</v>
      </c>
      <c r="B30" s="50" t="str">
        <f>IF('كشف النقاط'!B31&gt;0,'كشف النقاط'!B31," ")</f>
        <v>ذويب </v>
      </c>
      <c r="C30" s="50" t="str">
        <f>IF('كشف النقاط'!C31&gt;0,'كشف النقاط'!C31," ")</f>
        <v> دنيازاد</v>
      </c>
      <c r="D30" s="88" t="str">
        <f>IF('كشف النقاط'!D31&gt;0,'كشف النقاط'!D31," ")</f>
        <v>مع</v>
      </c>
      <c r="E30" s="8">
        <f>IF('كشف النقاط'!F31&gt;0,'كشف النقاط'!F31," ")</f>
        <v>12</v>
      </c>
      <c r="F30" s="8">
        <f>IF('كشف النقاط'!F84&gt;0,'كشف النقاط'!F84," ")</f>
        <v>10</v>
      </c>
      <c r="G30" s="8">
        <f>IF('كشف النقاط'!F138&gt;0,'كشف النقاط'!F138," ")</f>
        <v>11</v>
      </c>
      <c r="H30" s="8">
        <f>IF('كشف النقاط'!F190&gt;0,'كشف النقاط'!F190," ")</f>
        <v>14</v>
      </c>
      <c r="I30" s="8">
        <f>IF('كشف النقاط'!F243&gt;0,'كشف النقاط'!F243," ")</f>
        <v>12</v>
      </c>
      <c r="J30" s="8">
        <f>IF('كشف النقاط'!F297&gt;0,'كشف النقاط'!F297," ")</f>
        <v>11.5</v>
      </c>
      <c r="K30" s="8">
        <f>IF('كشف النقاط'!F351&gt;0,'كشف النقاط'!F351," ")</f>
        <v>9.25</v>
      </c>
    </row>
    <row r="31" spans="1:11" ht="15" hidden="1">
      <c r="A31" s="7">
        <v>24</v>
      </c>
      <c r="B31" s="50" t="e">
        <f>IF('كشف النقاط'!#REF!&gt;0,'كشف النقاط'!#REF!," ")</f>
        <v>#REF!</v>
      </c>
      <c r="C31" s="50" t="e">
        <f>IF('كشف النقاط'!#REF!&gt;0,'كشف النقاط'!#REF!," ")</f>
        <v>#REF!</v>
      </c>
      <c r="D31" s="88" t="e">
        <f>IF('كشف النقاط'!#REF!&gt;0,'كشف النقاط'!#REF!," ")</f>
        <v>#REF!</v>
      </c>
      <c r="E31" s="8" t="e">
        <f>IF('كشف النقاط'!#REF!&gt;0,'كشف النقاط'!#REF!," ")</f>
        <v>#REF!</v>
      </c>
      <c r="F31" s="8" t="e">
        <f>IF('كشف النقاط'!#REF!&gt;0,'كشف النقاط'!#REF!," ")</f>
        <v>#REF!</v>
      </c>
      <c r="G31" s="8" t="e">
        <f>IF('كشف النقاط'!#REF!&gt;0,'كشف النقاط'!#REF!," ")</f>
        <v>#REF!</v>
      </c>
      <c r="H31" s="8" t="e">
        <f>IF('كشف النقاط'!#REF!&gt;0,'كشف النقاط'!#REF!," ")</f>
        <v>#REF!</v>
      </c>
      <c r="I31" s="8" t="e">
        <f>IF('كشف النقاط'!#REF!&gt;0,'كشف النقاط'!#REF!," ")</f>
        <v>#REF!</v>
      </c>
      <c r="J31" s="8" t="e">
        <f>IF('كشف النقاط'!#REF!&gt;0,'كشف النقاط'!#REF!," ")</f>
        <v>#REF!</v>
      </c>
      <c r="K31" s="8" t="e">
        <f>IF('كشف النقاط'!#REF!&gt;0,'كشف النقاط'!#REF!," ")</f>
        <v>#REF!</v>
      </c>
    </row>
    <row r="32" spans="1:11" ht="15" hidden="1">
      <c r="A32" s="7">
        <v>25</v>
      </c>
      <c r="B32" s="50" t="e">
        <f>IF('كشف النقاط'!#REF!&gt;0,'كشف النقاط'!#REF!," ")</f>
        <v>#REF!</v>
      </c>
      <c r="C32" s="50" t="e">
        <f>IF('كشف النقاط'!#REF!&gt;0,'كشف النقاط'!#REF!," ")</f>
        <v>#REF!</v>
      </c>
      <c r="D32" s="88" t="e">
        <f>IF('كشف النقاط'!#REF!&gt;0,'كشف النقاط'!#REF!," ")</f>
        <v>#REF!</v>
      </c>
      <c r="E32" s="8" t="e">
        <f>IF('كشف النقاط'!#REF!&gt;0,'كشف النقاط'!#REF!," ")</f>
        <v>#REF!</v>
      </c>
      <c r="F32" s="8" t="e">
        <f>IF('كشف النقاط'!#REF!&gt;0,'كشف النقاط'!#REF!," ")</f>
        <v>#REF!</v>
      </c>
      <c r="G32" s="8" t="e">
        <f>IF('كشف النقاط'!#REF!&gt;0,'كشف النقاط'!#REF!," ")</f>
        <v>#REF!</v>
      </c>
      <c r="H32" s="8" t="e">
        <f>IF('كشف النقاط'!#REF!&gt;0,'كشف النقاط'!#REF!," ")</f>
        <v>#REF!</v>
      </c>
      <c r="I32" s="8" t="e">
        <f>IF('كشف النقاط'!#REF!&gt;0,'كشف النقاط'!#REF!," ")</f>
        <v>#REF!</v>
      </c>
      <c r="J32" s="8" t="e">
        <f>IF('كشف النقاط'!#REF!&gt;0,'كشف النقاط'!#REF!," ")</f>
        <v>#REF!</v>
      </c>
      <c r="K32" s="8" t="e">
        <f>IF('كشف النقاط'!#REF!&gt;0,'كشف النقاط'!#REF!," ")</f>
        <v>#REF!</v>
      </c>
    </row>
    <row r="33" spans="1:11" ht="15" hidden="1">
      <c r="A33" s="7">
        <v>26</v>
      </c>
      <c r="B33" s="50" t="str">
        <f>IF('كشف النقاط'!B32&gt;0,'كشف النقاط'!B32," ")</f>
        <v> </v>
      </c>
      <c r="C33" s="50" t="str">
        <f>IF('كشف النقاط'!C32&gt;0,'كشف النقاط'!C32," ")</f>
        <v> </v>
      </c>
      <c r="D33" s="88" t="str">
        <f>IF('كشف النقاط'!D32&gt;0,'كشف النقاط'!D32," ")</f>
        <v> </v>
      </c>
      <c r="E33" s="8" t="str">
        <f>IF('كشف النقاط'!F32&gt;0,'كشف النقاط'!F32," ")</f>
        <v> </v>
      </c>
      <c r="F33" s="8" t="str">
        <f>IF('كشف النقاط'!F85&gt;0,'كشف النقاط'!F85," ")</f>
        <v> </v>
      </c>
      <c r="G33" s="8" t="str">
        <f>IF('كشف النقاط'!F139&gt;0,'كشف النقاط'!F139," ")</f>
        <v> </v>
      </c>
      <c r="H33" s="8" t="str">
        <f>IF('كشف النقاط'!F191&gt;0,'كشف النقاط'!F191," ")</f>
        <v> </v>
      </c>
      <c r="I33" s="8" t="str">
        <f>IF('كشف النقاط'!F244&gt;0,'كشف النقاط'!F244," ")</f>
        <v> </v>
      </c>
      <c r="J33" s="8" t="str">
        <f>IF('كشف النقاط'!F298&gt;0,'كشف النقاط'!F298," ")</f>
        <v> </v>
      </c>
      <c r="K33" s="8" t="str">
        <f>IF('كشف النقاط'!F352&gt;0,'كشف النقاط'!F352," ")</f>
        <v> </v>
      </c>
    </row>
    <row r="34" spans="1:11" ht="15" hidden="1">
      <c r="A34" s="7">
        <v>27</v>
      </c>
      <c r="B34" s="50" t="str">
        <f>IF('كشف النقاط'!B33&gt;0,'كشف النقاط'!B33," ")</f>
        <v> </v>
      </c>
      <c r="C34" s="50" t="str">
        <f>IF('كشف النقاط'!C33&gt;0,'كشف النقاط'!C33," ")</f>
        <v> </v>
      </c>
      <c r="D34" s="88" t="str">
        <f>IF('كشف النقاط'!D33&gt;0,'كشف النقاط'!D33," ")</f>
        <v> </v>
      </c>
      <c r="E34" s="8" t="str">
        <f>IF('كشف النقاط'!F33&gt;0,'كشف النقاط'!F33," ")</f>
        <v> </v>
      </c>
      <c r="F34" s="8" t="str">
        <f>IF('كشف النقاط'!F86&gt;0,'كشف النقاط'!F86," ")</f>
        <v> </v>
      </c>
      <c r="G34" s="8" t="str">
        <f>IF('كشف النقاط'!F140&gt;0,'كشف النقاط'!F140," ")</f>
        <v> </v>
      </c>
      <c r="H34" s="8" t="str">
        <f>IF('كشف النقاط'!F192&gt;0,'كشف النقاط'!F192," ")</f>
        <v> </v>
      </c>
      <c r="I34" s="8" t="str">
        <f>IF('كشف النقاط'!F245&gt;0,'كشف النقاط'!F245," ")</f>
        <v> </v>
      </c>
      <c r="J34" s="8" t="str">
        <f>IF('كشف النقاط'!F299&gt;0,'كشف النقاط'!F299," ")</f>
        <v> </v>
      </c>
      <c r="K34" s="8" t="str">
        <f>IF('كشف النقاط'!F353&gt;0,'كشف النقاط'!F353," ")</f>
        <v> </v>
      </c>
    </row>
    <row r="44" ht="12.75">
      <c r="B44" s="170">
        <f ca="1">TODAY()</f>
        <v>42921</v>
      </c>
    </row>
    <row r="52" spans="1:11" ht="18">
      <c r="A52" s="11" t="s">
        <v>20</v>
      </c>
      <c r="B52" s="11"/>
      <c r="E52" s="15"/>
      <c r="F52" s="15"/>
      <c r="G52" s="15"/>
      <c r="H52" s="15"/>
      <c r="I52" s="1" t="s">
        <v>91</v>
      </c>
      <c r="K52" s="2"/>
    </row>
    <row r="53" spans="1:11" ht="18">
      <c r="A53" s="11" t="s">
        <v>21</v>
      </c>
      <c r="B53" s="11"/>
      <c r="E53" s="15"/>
      <c r="F53" s="15"/>
      <c r="G53" s="15"/>
      <c r="H53" s="15"/>
      <c r="I53" s="16" t="s">
        <v>38</v>
      </c>
      <c r="K53" s="16"/>
    </row>
    <row r="54" spans="1:11" ht="18">
      <c r="A54" s="11" t="s">
        <v>3</v>
      </c>
      <c r="B54" s="11"/>
      <c r="E54" s="15"/>
      <c r="F54" s="15"/>
      <c r="G54" s="15"/>
      <c r="H54" s="15"/>
      <c r="I54" s="16" t="s">
        <v>113</v>
      </c>
      <c r="J54" s="10" t="s">
        <v>121</v>
      </c>
      <c r="K54" s="16"/>
    </row>
    <row r="55" spans="5:10" ht="12.75">
      <c r="E55" s="15"/>
      <c r="F55" s="15"/>
      <c r="G55" s="15"/>
      <c r="H55" s="15"/>
      <c r="I55" s="15"/>
      <c r="J55" s="17" t="s">
        <v>492</v>
      </c>
    </row>
    <row r="56" spans="2:11" ht="20.25">
      <c r="B56" s="9" t="s">
        <v>114</v>
      </c>
      <c r="E56" s="15"/>
      <c r="F56" s="18" t="s">
        <v>122</v>
      </c>
      <c r="H56" s="15"/>
      <c r="I56" s="19"/>
      <c r="J56" s="15"/>
      <c r="K56" s="20"/>
    </row>
    <row r="57" spans="1:11" ht="12.75">
      <c r="A57" s="3" t="s">
        <v>116</v>
      </c>
      <c r="B57" s="4" t="s">
        <v>9</v>
      </c>
      <c r="C57" s="4" t="s">
        <v>10</v>
      </c>
      <c r="D57" s="21" t="s">
        <v>93</v>
      </c>
      <c r="E57" s="649" t="s">
        <v>92</v>
      </c>
      <c r="F57" s="647" t="s">
        <v>101</v>
      </c>
      <c r="G57" s="650" t="s">
        <v>117</v>
      </c>
      <c r="H57" s="652" t="s">
        <v>118</v>
      </c>
      <c r="I57" s="654" t="s">
        <v>119</v>
      </c>
      <c r="J57" s="656" t="s">
        <v>97</v>
      </c>
      <c r="K57" s="647" t="s">
        <v>98</v>
      </c>
    </row>
    <row r="58" spans="1:11" ht="12.75">
      <c r="A58" s="5"/>
      <c r="B58" s="6"/>
      <c r="C58" s="6"/>
      <c r="D58" s="22"/>
      <c r="E58" s="648"/>
      <c r="F58" s="648"/>
      <c r="G58" s="651"/>
      <c r="H58" s="653"/>
      <c r="I58" s="655"/>
      <c r="J58" s="655"/>
      <c r="K58" s="648"/>
    </row>
    <row r="59" spans="1:11" ht="15">
      <c r="A59" s="7">
        <v>1</v>
      </c>
      <c r="B59" s="50" t="str">
        <f>IF('كشف النقاط'!B9&gt;0,'كشف النقاط'!B9," ")</f>
        <v>بوخاتم</v>
      </c>
      <c r="C59" s="50" t="str">
        <f>IF('كشف النقاط'!C9&gt;0,'كشف النقاط'!C9," ")</f>
        <v>دنيا</v>
      </c>
      <c r="D59" s="88" t="str">
        <f>IF('كشف النقاط'!D9&gt;0,'كشف النقاط'!D9," ")</f>
        <v> </v>
      </c>
      <c r="E59" s="8">
        <f>IF('كشف النقاط'!E9&gt;0,'كشف النقاط'!E9," ")</f>
        <v>10</v>
      </c>
      <c r="F59" s="8">
        <f>IF('كشف النقاط'!E62&gt;0,'كشف النقاط'!E62," ")</f>
        <v>14</v>
      </c>
      <c r="G59" s="8">
        <f>IF('كشف النقاط'!E116&gt;0,'كشف النقاط'!E116," ")</f>
        <v>7</v>
      </c>
      <c r="H59" s="8">
        <f>IF('كشف النقاط'!E168&gt;0,'كشف النقاط'!E168," ")</f>
        <v>11</v>
      </c>
      <c r="I59" s="8">
        <f>IF('كشف النقاط'!E221&gt;0,'كشف النقاط'!E221," ")</f>
        <v>13</v>
      </c>
      <c r="J59" s="8">
        <f>IF('كشف النقاط'!E275&gt;0,'كشف النقاط'!E275," ")</f>
        <v>9</v>
      </c>
      <c r="K59" s="8">
        <f>IF('كشف النقاط'!E329&gt;0,'كشف النقاط'!E329," ")</f>
        <v>2.5</v>
      </c>
    </row>
    <row r="60" spans="1:11" ht="15">
      <c r="A60" s="7">
        <v>2</v>
      </c>
      <c r="B60" s="50" t="str">
        <f>IF('كشف النقاط'!B10&gt;0,'كشف النقاط'!B10," ")</f>
        <v>بوسالم</v>
      </c>
      <c r="C60" s="50" t="str">
        <f>IF('كشف النقاط'!C10&gt;0,'كشف النقاط'!C10," ")</f>
        <v>إكرام</v>
      </c>
      <c r="D60" s="88" t="str">
        <f>IF('كشف النقاط'!D10&gt;0,'كشف النقاط'!D10," ")</f>
        <v> </v>
      </c>
      <c r="E60" s="8">
        <f>IF('كشف النقاط'!E10&gt;0,'كشف النقاط'!E10," ")</f>
        <v>7</v>
      </c>
      <c r="F60" s="8">
        <f>IF('كشف النقاط'!E63&gt;0,'كشف النقاط'!E63," ")</f>
        <v>17</v>
      </c>
      <c r="G60" s="8">
        <f>IF('كشف النقاط'!E117&gt;0,'كشف النقاط'!E117," ")</f>
        <v>4</v>
      </c>
      <c r="H60" s="8">
        <f>IF('كشف النقاط'!E169&gt;0,'كشف النقاط'!E169," ")</f>
        <v>14</v>
      </c>
      <c r="I60" s="8">
        <f>IF('كشف النقاط'!E222&gt;0,'كشف النقاط'!E222," ")</f>
        <v>17.5</v>
      </c>
      <c r="J60" s="8">
        <f>IF('كشف النقاط'!E276&gt;0,'كشف النقاط'!E276," ")</f>
        <v>16</v>
      </c>
      <c r="K60" s="8">
        <f>IF('كشف النقاط'!E330&gt;0,'كشف النقاط'!E330," ")</f>
        <v>13</v>
      </c>
    </row>
    <row r="61" spans="1:11" ht="15">
      <c r="A61" s="7">
        <v>3</v>
      </c>
      <c r="B61" s="50" t="str">
        <f>IF('كشف النقاط'!B11&gt;0,'كشف النقاط'!B11," ")</f>
        <v>محرز</v>
      </c>
      <c r="C61" s="50" t="str">
        <f>IF('كشف النقاط'!C11&gt;0,'كشف النقاط'!C11," ")</f>
        <v>نوال</v>
      </c>
      <c r="D61" s="88" t="str">
        <f>IF('كشف النقاط'!D11&gt;0,'كشف النقاط'!D11," ")</f>
        <v> </v>
      </c>
      <c r="E61" s="8">
        <f>IF('كشف النقاط'!E11&gt;0,'كشف النقاط'!E11," ")</f>
        <v>5</v>
      </c>
      <c r="F61" s="8">
        <f>IF('كشف النقاط'!E64&gt;0,'كشف النقاط'!E64," ")</f>
        <v>16</v>
      </c>
      <c r="G61" s="8">
        <f>IF('كشف النقاط'!E118&gt;0,'كشف النقاط'!E118," ")</f>
        <v>4</v>
      </c>
      <c r="H61" s="8">
        <f>IF('كشف النقاط'!E170&gt;0,'كشف النقاط'!E170," ")</f>
        <v>11</v>
      </c>
      <c r="I61" s="8">
        <f>IF('كشف النقاط'!E223&gt;0,'كشف النقاط'!E223," ")</f>
        <v>10.5</v>
      </c>
      <c r="J61" s="8">
        <f>IF('كشف النقاط'!E277&gt;0,'كشف النقاط'!E277," ")</f>
        <v>11.75</v>
      </c>
      <c r="K61" s="8">
        <f>IF('كشف النقاط'!E331&gt;0,'كشف النقاط'!E331," ")</f>
        <v>7.5</v>
      </c>
    </row>
    <row r="62" spans="1:11" ht="15">
      <c r="A62" s="7">
        <v>4</v>
      </c>
      <c r="B62" s="50" t="str">
        <f>IF('كشف النقاط'!B12&gt;0,'كشف النقاط'!B12," ")</f>
        <v>بوشعالة</v>
      </c>
      <c r="C62" s="50" t="str">
        <f>IF('كشف النقاط'!C12&gt;0,'كشف النقاط'!C12," ")</f>
        <v>أمال</v>
      </c>
      <c r="D62" s="88" t="str">
        <f>IF('كشف النقاط'!D12&gt;0,'كشف النقاط'!D12," ")</f>
        <v> </v>
      </c>
      <c r="E62" s="8">
        <f>IF('كشف النقاط'!E12&gt;0,'كشف النقاط'!E12," ")</f>
        <v>4</v>
      </c>
      <c r="F62" s="8">
        <f>IF('كشف النقاط'!E65&gt;0,'كشف النقاط'!E65," ")</f>
        <v>15</v>
      </c>
      <c r="G62" s="8">
        <f>IF('كشف النقاط'!E119&gt;0,'كشف النقاط'!E119," ")</f>
        <v>5</v>
      </c>
      <c r="H62" s="8">
        <f>IF('كشف النقاط'!E171&gt;0,'كشف النقاط'!E171," ")</f>
        <v>12</v>
      </c>
      <c r="I62" s="8">
        <f>IF('كشف النقاط'!E224&gt;0,'كشف النقاط'!E224," ")</f>
        <v>7.5</v>
      </c>
      <c r="J62" s="8">
        <f>IF('كشف النقاط'!E278&gt;0,'كشف النقاط'!E278," ")</f>
        <v>10.5</v>
      </c>
      <c r="K62" s="8">
        <f>IF('كشف النقاط'!E332&gt;0,'كشف النقاط'!E332," ")</f>
        <v>3</v>
      </c>
    </row>
    <row r="63" spans="1:11" ht="15">
      <c r="A63" s="7">
        <v>5</v>
      </c>
      <c r="B63" s="50" t="str">
        <f>IF('كشف النقاط'!B13&gt;0,'كشف النقاط'!B13," ")</f>
        <v>ورغي</v>
      </c>
      <c r="C63" s="50" t="str">
        <f>IF('كشف النقاط'!C13&gt;0,'كشف النقاط'!C13," ")</f>
        <v>فيروز</v>
      </c>
      <c r="D63" s="88" t="str">
        <f>IF('كشف النقاط'!D13&gt;0,'كشف النقاط'!D13," ")</f>
        <v> </v>
      </c>
      <c r="E63" s="8">
        <f>IF('كشف النقاط'!E13&gt;0,'كشف النقاط'!E13," ")</f>
        <v>7</v>
      </c>
      <c r="F63" s="8">
        <f>IF('كشف النقاط'!E66&gt;0,'كشف النقاط'!E66," ")</f>
        <v>16.5</v>
      </c>
      <c r="G63" s="8">
        <f>IF('كشف النقاط'!E120&gt;0,'كشف النقاط'!E120," ")</f>
        <v>4</v>
      </c>
      <c r="H63" s="8">
        <f>IF('كشف النقاط'!E172&gt;0,'كشف النقاط'!E172," ")</f>
        <v>8.5</v>
      </c>
      <c r="I63" s="8">
        <f>IF('كشف النقاط'!E225&gt;0,'كشف النقاط'!E225," ")</f>
        <v>19</v>
      </c>
      <c r="J63" s="8">
        <f>IF('كشف النقاط'!E279&gt;0,'كشف النقاط'!E279," ")</f>
        <v>8</v>
      </c>
      <c r="K63" s="8">
        <f>IF('كشف النقاط'!E333&gt;0,'كشف النقاط'!E333," ")</f>
        <v>6.5</v>
      </c>
    </row>
    <row r="64" spans="1:11" ht="15">
      <c r="A64" s="7">
        <v>6</v>
      </c>
      <c r="B64" s="50" t="str">
        <f>IF('كشف النقاط'!B14&gt;0,'كشف النقاط'!B14," ")</f>
        <v>حمزة</v>
      </c>
      <c r="C64" s="50" t="str">
        <f>IF('كشف النقاط'!C14&gt;0,'كشف النقاط'!C14," ")</f>
        <v>فارس  الإسلام</v>
      </c>
      <c r="D64" s="88" t="str">
        <f>IF('كشف النقاط'!D14&gt;0,'كشف النقاط'!D14," ")</f>
        <v> </v>
      </c>
      <c r="E64" s="8">
        <f>IF('كشف النقاط'!E14&gt;0,'كشف النقاط'!E14," ")</f>
        <v>11</v>
      </c>
      <c r="F64" s="8">
        <f>IF('كشف النقاط'!E67&gt;0,'كشف النقاط'!E67," ")</f>
        <v>16</v>
      </c>
      <c r="G64" s="8">
        <f>IF('كشف النقاط'!E121&gt;0,'كشف النقاط'!E121," ")</f>
        <v>4</v>
      </c>
      <c r="H64" s="8">
        <f>IF('كشف النقاط'!E173&gt;0,'كشف النقاط'!E173," ")</f>
        <v>7</v>
      </c>
      <c r="I64" s="8">
        <f>IF('كشف النقاط'!E226&gt;0,'كشف النقاط'!E226," ")</f>
        <v>17</v>
      </c>
      <c r="J64" s="8">
        <f>IF('كشف النقاط'!E280&gt;0,'كشف النقاط'!E280," ")</f>
        <v>15</v>
      </c>
      <c r="K64" s="8">
        <f>IF('كشف النقاط'!E334&gt;0,'كشف النقاط'!E334," ")</f>
        <v>10</v>
      </c>
    </row>
    <row r="65" spans="1:11" ht="15">
      <c r="A65" s="7">
        <v>7</v>
      </c>
      <c r="B65" s="50" t="str">
        <f>IF('كشف النقاط'!B15&gt;0,'كشف النقاط'!B15," ")</f>
        <v>عينوز</v>
      </c>
      <c r="C65" s="50" t="str">
        <f>IF('كشف النقاط'!C15&gt;0,'كشف النقاط'!C15," ")</f>
        <v>إلهام</v>
      </c>
      <c r="D65" s="88" t="str">
        <f>IF('كشف النقاط'!D15&gt;0,'كشف النقاط'!D15," ")</f>
        <v> </v>
      </c>
      <c r="E65" s="8" t="str">
        <f>IF('كشف النقاط'!E15&gt;0,'كشف النقاط'!E15," ")</f>
        <v> </v>
      </c>
      <c r="F65" s="8" t="str">
        <f>IF('كشف النقاط'!E68&gt;0,'كشف النقاط'!E68," ")</f>
        <v> </v>
      </c>
      <c r="G65" s="8" t="str">
        <f>IF('كشف النقاط'!E122&gt;0,'كشف النقاط'!E122," ")</f>
        <v> </v>
      </c>
      <c r="H65" s="8" t="str">
        <f>IF('كشف النقاط'!E174&gt;0,'كشف النقاط'!E174," ")</f>
        <v> </v>
      </c>
      <c r="I65" s="8" t="str">
        <f>IF('كشف النقاط'!E227&gt;0,'كشف النقاط'!E227," ")</f>
        <v> </v>
      </c>
      <c r="J65" s="8" t="str">
        <f>IF('كشف النقاط'!E281&gt;0,'كشف النقاط'!E281," ")</f>
        <v> </v>
      </c>
      <c r="K65" s="8" t="str">
        <f>IF('كشف النقاط'!E335&gt;0,'كشف النقاط'!E335," ")</f>
        <v> </v>
      </c>
    </row>
    <row r="66" spans="1:11" ht="15">
      <c r="A66" s="7">
        <v>8</v>
      </c>
      <c r="B66" s="50" t="str">
        <f>IF('كشف النقاط'!B16&gt;0,'كشف النقاط'!B16," ")</f>
        <v>حلواني</v>
      </c>
      <c r="C66" s="50" t="str">
        <f>IF('كشف النقاط'!C16&gt;0,'كشف النقاط'!C16," ")</f>
        <v>إيمان</v>
      </c>
      <c r="D66" s="88" t="str">
        <f>IF('كشف النقاط'!D16&gt;0,'كشف النقاط'!D16," ")</f>
        <v> </v>
      </c>
      <c r="E66" s="8">
        <f>IF('كشف النقاط'!E16&gt;0,'كشف النقاط'!E16," ")</f>
        <v>12.5</v>
      </c>
      <c r="F66" s="8">
        <f>IF('كشف النقاط'!E69&gt;0,'كشف النقاط'!E69," ")</f>
        <v>13.5</v>
      </c>
      <c r="G66" s="8">
        <f>IF('كشف النقاط'!E123&gt;0,'كشف النقاط'!E123," ")</f>
        <v>5</v>
      </c>
      <c r="H66" s="8">
        <f>IF('كشف النقاط'!E175&gt;0,'كشف النقاط'!E175," ")</f>
        <v>9.5</v>
      </c>
      <c r="I66" s="8">
        <f>IF('كشف النقاط'!E228&gt;0,'كشف النقاط'!E228," ")</f>
        <v>11</v>
      </c>
      <c r="J66" s="8">
        <f>IF('كشف النقاط'!E282&gt;0,'كشف النقاط'!E282," ")</f>
        <v>6</v>
      </c>
      <c r="K66" s="8">
        <f>IF('كشف النقاط'!E336&gt;0,'كشف النقاط'!E336," ")</f>
        <v>1</v>
      </c>
    </row>
    <row r="67" spans="1:11" ht="15">
      <c r="A67" s="7">
        <v>9</v>
      </c>
      <c r="B67" s="50" t="str">
        <f>IF('كشف النقاط'!B17&gt;0,'كشف النقاط'!B17," ")</f>
        <v>بومايلة</v>
      </c>
      <c r="C67" s="50" t="str">
        <f>IF('كشف النقاط'!C17&gt;0,'كشف النقاط'!C17," ")</f>
        <v>روميساء</v>
      </c>
      <c r="D67" s="88" t="str">
        <f>IF('كشف النقاط'!D17&gt;0,'كشف النقاط'!D17," ")</f>
        <v> </v>
      </c>
      <c r="E67" s="8">
        <f>IF('كشف النقاط'!E17&gt;0,'كشف النقاط'!E17," ")</f>
        <v>7</v>
      </c>
      <c r="F67" s="8">
        <f>IF('كشف النقاط'!E70&gt;0,'كشف النقاط'!E70," ")</f>
        <v>14</v>
      </c>
      <c r="G67" s="8">
        <f>IF('كشف النقاط'!E124&gt;0,'كشف النقاط'!E124," ")</f>
        <v>5</v>
      </c>
      <c r="H67" s="8">
        <f>IF('كشف النقاط'!E176&gt;0,'كشف النقاط'!E176," ")</f>
        <v>6.5</v>
      </c>
      <c r="I67" s="8">
        <f>IF('كشف النقاط'!E229&gt;0,'كشف النقاط'!E229," ")</f>
        <v>6.25</v>
      </c>
      <c r="J67" s="8">
        <f>IF('كشف النقاط'!E283&gt;0,'كشف النقاط'!E283," ")</f>
        <v>5.5</v>
      </c>
      <c r="K67" s="8">
        <f>IF('كشف النقاط'!E337&gt;0,'كشف النقاط'!E337," ")</f>
        <v>4.5</v>
      </c>
    </row>
    <row r="68" spans="1:11" ht="15">
      <c r="A68" s="7">
        <v>10</v>
      </c>
      <c r="B68" s="50" t="str">
        <f>IF('كشف النقاط'!B18&gt;0,'كشف النقاط'!B18," ")</f>
        <v>بن سعدون</v>
      </c>
      <c r="C68" s="50" t="str">
        <f>IF('كشف النقاط'!C18&gt;0,'كشف النقاط'!C18," ")</f>
        <v>لطفي</v>
      </c>
      <c r="D68" s="88" t="str">
        <f>IF('كشف النقاط'!D18&gt;0,'كشف النقاط'!D18," ")</f>
        <v> </v>
      </c>
      <c r="E68" s="8">
        <f>IF('كشف النقاط'!E18&gt;0,'كشف النقاط'!E18," ")</f>
        <v>11</v>
      </c>
      <c r="F68" s="8">
        <f>IF('كشف النقاط'!E71&gt;0,'كشف النقاط'!E71," ")</f>
        <v>11</v>
      </c>
      <c r="G68" s="8">
        <f>IF('كشف النقاط'!E125&gt;0,'كشف النقاط'!E125," ")</f>
        <v>8</v>
      </c>
      <c r="H68" s="8">
        <f>IF('كشف النقاط'!E177&gt;0,'كشف النقاط'!E177," ")</f>
        <v>15.5</v>
      </c>
      <c r="I68" s="8">
        <f>IF('كشف النقاط'!E230&gt;0,'كشف النقاط'!E230," ")</f>
        <v>12</v>
      </c>
      <c r="J68" s="8">
        <f>IF('كشف النقاط'!E284&gt;0,'كشف النقاط'!E284," ")</f>
        <v>14</v>
      </c>
      <c r="K68" s="8">
        <f>IF('كشف النقاط'!E338&gt;0,'كشف النقاط'!E338," ")</f>
        <v>10</v>
      </c>
    </row>
    <row r="69" spans="1:11" ht="15">
      <c r="A69" s="7">
        <v>11</v>
      </c>
      <c r="B69" s="50" t="str">
        <f>IF('كشف النقاط'!B19&gt;0,'كشف النقاط'!B19," ")</f>
        <v>لعجيمي</v>
      </c>
      <c r="C69" s="50" t="str">
        <f>IF('كشف النقاط'!C19&gt;0,'كشف النقاط'!C19," ")</f>
        <v>صبرينة</v>
      </c>
      <c r="D69" s="88" t="str">
        <f>IF('كشف النقاط'!D19&gt;0,'كشف النقاط'!D19," ")</f>
        <v> </v>
      </c>
      <c r="E69" s="8">
        <f>IF('كشف النقاط'!E19&gt;0,'كشف النقاط'!E19," ")</f>
        <v>14.5</v>
      </c>
      <c r="F69" s="8">
        <f>IF('كشف النقاط'!E72&gt;0,'كشف النقاط'!E72," ")</f>
        <v>11</v>
      </c>
      <c r="G69" s="8">
        <f>IF('كشف النقاط'!E126&gt;0,'كشف النقاط'!E126," ")</f>
        <v>5</v>
      </c>
      <c r="H69" s="8">
        <f>IF('كشف النقاط'!E178&gt;0,'كشف النقاط'!E178," ")</f>
        <v>7.5</v>
      </c>
      <c r="I69" s="8">
        <f>IF('كشف النقاط'!E231&gt;0,'كشف النقاط'!E231," ")</f>
        <v>15.5</v>
      </c>
      <c r="J69" s="8">
        <f>IF('كشف النقاط'!E285&gt;0,'كشف النقاط'!E285," ")</f>
        <v>8</v>
      </c>
      <c r="K69" s="8">
        <f>IF('كشف النقاط'!E339&gt;0,'كشف النقاط'!E339," ")</f>
        <v>10</v>
      </c>
    </row>
    <row r="70" spans="1:11" ht="15">
      <c r="A70" s="7">
        <v>12</v>
      </c>
      <c r="B70" s="50" t="str">
        <f>IF('كشف النقاط'!B20&gt;0,'كشف النقاط'!B20," ")</f>
        <v>خلفي</v>
      </c>
      <c r="C70" s="50" t="str">
        <f>IF('كشف النقاط'!C20&gt;0,'كشف النقاط'!C20," ")</f>
        <v>محمد الأمين</v>
      </c>
      <c r="D70" s="88" t="str">
        <f>IF('كشف النقاط'!D20&gt;0,'كشف النقاط'!D20," ")</f>
        <v> </v>
      </c>
      <c r="E70" s="8">
        <f>IF('كشف النقاط'!E20&gt;0,'كشف النقاط'!E20," ")</f>
        <v>10</v>
      </c>
      <c r="F70" s="8">
        <f>IF('كشف النقاط'!E73&gt;0,'كشف النقاط'!E73," ")</f>
        <v>16</v>
      </c>
      <c r="G70" s="8" t="str">
        <f>IF('كشف النقاط'!E127&gt;0,'كشف النقاط'!E127," ")</f>
        <v> </v>
      </c>
      <c r="H70" s="8">
        <f>IF('كشف النقاط'!E179&gt;0,'كشف النقاط'!E179," ")</f>
        <v>6.25</v>
      </c>
      <c r="I70" s="8">
        <f>IF('كشف النقاط'!E232&gt;0,'كشف النقاط'!E232," ")</f>
        <v>14</v>
      </c>
      <c r="J70" s="8">
        <f>IF('كشف النقاط'!E286&gt;0,'كشف النقاط'!E286," ")</f>
        <v>6</v>
      </c>
      <c r="K70" s="8">
        <f>IF('كشف النقاط'!E340&gt;0,'كشف النقاط'!E340," ")</f>
        <v>0.5</v>
      </c>
    </row>
    <row r="71" spans="1:11" ht="15">
      <c r="A71" s="7">
        <v>13</v>
      </c>
      <c r="B71" s="50" t="str">
        <f>IF('كشف النقاط'!B21&gt;0,'كشف النقاط'!B21," ")</f>
        <v>مناصرية</v>
      </c>
      <c r="C71" s="50" t="str">
        <f>IF('كشف النقاط'!C21&gt;0,'كشف النقاط'!C21," ")</f>
        <v>راضية</v>
      </c>
      <c r="D71" s="88" t="str">
        <f>IF('كشف النقاط'!D21&gt;0,'كشف النقاط'!D21," ")</f>
        <v> </v>
      </c>
      <c r="E71" s="8">
        <f>IF('كشف النقاط'!E21&gt;0,'كشف النقاط'!E21," ")</f>
        <v>15</v>
      </c>
      <c r="F71" s="8">
        <f>IF('كشف النقاط'!E74&gt;0,'كشف النقاط'!E74," ")</f>
        <v>16</v>
      </c>
      <c r="G71" s="8">
        <f>IF('كشف النقاط'!E128&gt;0,'كشف النقاط'!E128," ")</f>
        <v>10.5</v>
      </c>
      <c r="H71" s="8">
        <f>IF('كشف النقاط'!E180&gt;0,'كشف النقاط'!E180," ")</f>
        <v>13.5</v>
      </c>
      <c r="I71" s="8">
        <f>IF('كشف النقاط'!E233&gt;0,'كشف النقاط'!E233," ")</f>
        <v>18</v>
      </c>
      <c r="J71" s="8">
        <f>IF('كشف النقاط'!E287&gt;0,'كشف النقاط'!E287," ")</f>
        <v>15.5</v>
      </c>
      <c r="K71" s="8">
        <f>IF('كشف النقاط'!E341&gt;0,'كشف النقاط'!E341," ")</f>
        <v>10</v>
      </c>
    </row>
    <row r="72" spans="1:11" ht="15">
      <c r="A72" s="7">
        <v>14</v>
      </c>
      <c r="B72" s="50" t="str">
        <f>IF('كشف النقاط'!B22&gt;0,'كشف النقاط'!B22," ")</f>
        <v>بوزيان</v>
      </c>
      <c r="C72" s="50" t="str">
        <f>IF('كشف النقاط'!C22&gt;0,'كشف النقاط'!C22," ")</f>
        <v>محمد أنيس</v>
      </c>
      <c r="D72" s="88" t="str">
        <f>IF('كشف النقاط'!D22&gt;0,'كشف النقاط'!D22," ")</f>
        <v> </v>
      </c>
      <c r="E72" s="8">
        <f>IF('كشف النقاط'!E22&gt;0,'كشف النقاط'!E22," ")</f>
        <v>5</v>
      </c>
      <c r="F72" s="8">
        <f>IF('كشف النقاط'!E75&gt;0,'كشف النقاط'!E75," ")</f>
        <v>10</v>
      </c>
      <c r="G72" s="8">
        <f>IF('كشف النقاط'!E129&gt;0,'كشف النقاط'!E129," ")</f>
        <v>2</v>
      </c>
      <c r="H72" s="8">
        <f>IF('كشف النقاط'!E181&gt;0,'كشف النقاط'!E181," ")</f>
        <v>12</v>
      </c>
      <c r="I72" s="8">
        <f>IF('كشف النقاط'!E234&gt;0,'كشف النقاط'!E234," ")</f>
        <v>12.5</v>
      </c>
      <c r="J72" s="8">
        <f>IF('كشف النقاط'!E288&gt;0,'كشف النقاط'!E288," ")</f>
        <v>4.5</v>
      </c>
      <c r="K72" s="8">
        <f>IF('كشف النقاط'!E342&gt;0,'كشف النقاط'!E342," ")</f>
        <v>4</v>
      </c>
    </row>
    <row r="73" spans="1:11" ht="15">
      <c r="A73" s="7">
        <v>15</v>
      </c>
      <c r="B73" s="50" t="str">
        <f>IF('كشف النقاط'!B23&gt;0,'كشف النقاط'!B23," ")</f>
        <v>بوسالم</v>
      </c>
      <c r="C73" s="50" t="str">
        <f>IF('كشف النقاط'!C23&gt;0,'كشف النقاط'!C23," ")</f>
        <v>كوثر</v>
      </c>
      <c r="D73" s="88" t="str">
        <f>IF('كشف النقاط'!D23&gt;0,'كشف النقاط'!D23," ")</f>
        <v> </v>
      </c>
      <c r="E73" s="8">
        <f>IF('كشف النقاط'!E23&gt;0,'كشف النقاط'!E23," ")</f>
        <v>4</v>
      </c>
      <c r="F73" s="8">
        <f>IF('كشف النقاط'!E76&gt;0,'كشف النقاط'!E76," ")</f>
        <v>15</v>
      </c>
      <c r="G73" s="8">
        <f>IF('كشف النقاط'!E130&gt;0,'كشف النقاط'!E130," ")</f>
        <v>5</v>
      </c>
      <c r="H73" s="8">
        <f>IF('كشف النقاط'!E182&gt;0,'كشف النقاط'!E182," ")</f>
        <v>7.5</v>
      </c>
      <c r="I73" s="8">
        <f>IF('كشف النقاط'!E235&gt;0,'كشف النقاط'!E235," ")</f>
        <v>15</v>
      </c>
      <c r="J73" s="8">
        <f>IF('كشف النقاط'!E289&gt;0,'كشف النقاط'!E289," ")</f>
        <v>3.5</v>
      </c>
      <c r="K73" s="8">
        <f>IF('كشف النقاط'!E343&gt;0,'كشف النقاط'!E343," ")</f>
        <v>4.25</v>
      </c>
    </row>
    <row r="74" spans="1:11" ht="15">
      <c r="A74" s="7">
        <v>16</v>
      </c>
      <c r="B74" s="50" t="str">
        <f>IF('كشف النقاط'!B24&gt;0,'كشف النقاط'!B24," ")</f>
        <v>طوايبية</v>
      </c>
      <c r="C74" s="50" t="str">
        <f>IF('كشف النقاط'!C24&gt;0,'كشف النقاط'!C24," ")</f>
        <v>رامي</v>
      </c>
      <c r="D74" s="88" t="str">
        <f>IF('كشف النقاط'!D24&gt;0,'كشف النقاط'!D24," ")</f>
        <v> </v>
      </c>
      <c r="E74" s="8">
        <f>IF('كشف النقاط'!E24&gt;0,'كشف النقاط'!E24," ")</f>
        <v>8.5</v>
      </c>
      <c r="F74" s="8">
        <f>IF('كشف النقاط'!E77&gt;0,'كشف النقاط'!E77," ")</f>
        <v>15</v>
      </c>
      <c r="G74" s="8">
        <f>IF('كشف النقاط'!E131&gt;0,'كشف النقاط'!E131," ")</f>
        <v>10</v>
      </c>
      <c r="H74" s="8">
        <f>IF('كشف النقاط'!E183&gt;0,'كشف النقاط'!E183," ")</f>
        <v>17</v>
      </c>
      <c r="I74" s="8">
        <f>IF('كشف النقاط'!E236&gt;0,'كشف النقاط'!E236," ")</f>
        <v>15.5</v>
      </c>
      <c r="J74" s="8">
        <f>IF('كشف النقاط'!E290&gt;0,'كشف النقاط'!E290," ")</f>
        <v>12</v>
      </c>
      <c r="K74" s="8">
        <f>IF('كشف النقاط'!E344&gt;0,'كشف النقاط'!E344," ")</f>
        <v>7.5</v>
      </c>
    </row>
    <row r="75" spans="1:11" ht="15">
      <c r="A75" s="7">
        <v>17</v>
      </c>
      <c r="B75" s="50" t="str">
        <f>IF('كشف النقاط'!B25&gt;0,'كشف النقاط'!B25," ")</f>
        <v>بومدين</v>
      </c>
      <c r="C75" s="50" t="str">
        <f>IF('كشف النقاط'!C25&gt;0,'كشف النقاط'!C25," ")</f>
        <v>وفاء</v>
      </c>
      <c r="D75" s="88" t="str">
        <f>IF('كشف النقاط'!D25&gt;0,'كشف النقاط'!D25," ")</f>
        <v> </v>
      </c>
      <c r="E75" s="8">
        <f>IF('كشف النقاط'!E25&gt;0,'كشف النقاط'!E25," ")</f>
        <v>12</v>
      </c>
      <c r="F75" s="8">
        <f>IF('كشف النقاط'!E78&gt;0,'كشف النقاط'!E78," ")</f>
        <v>17</v>
      </c>
      <c r="G75" s="8">
        <f>IF('كشف النقاط'!E132&gt;0,'كشف النقاط'!E132," ")</f>
        <v>10</v>
      </c>
      <c r="H75" s="8">
        <f>IF('كشف النقاط'!E184&gt;0,'كشف النقاط'!E184," ")</f>
        <v>17</v>
      </c>
      <c r="I75" s="8">
        <f>IF('كشف النقاط'!E237&gt;0,'كشف النقاط'!E237," ")</f>
        <v>17.5</v>
      </c>
      <c r="J75" s="8">
        <f>IF('كشف النقاط'!E291&gt;0,'كشف النقاط'!E291," ")</f>
        <v>13.5</v>
      </c>
      <c r="K75" s="8">
        <f>IF('كشف النقاط'!E345&gt;0,'كشف النقاط'!E345," ")</f>
        <v>18</v>
      </c>
    </row>
    <row r="76" spans="1:11" ht="15" hidden="1">
      <c r="A76" s="7">
        <v>18</v>
      </c>
      <c r="B76" s="50" t="str">
        <f>IF('كشف النقاط'!B26&gt;0,'كشف النقاط'!B26," ")</f>
        <v>لعلالي</v>
      </c>
      <c r="C76" s="50" t="str">
        <f>IF('كشف النقاط'!C26&gt;0,'كشف النقاط'!C26," ")</f>
        <v>ماجدة</v>
      </c>
      <c r="D76" s="88" t="str">
        <f>IF('كشف النقاط'!D26&gt;0,'كشف النقاط'!D26," ")</f>
        <v> </v>
      </c>
      <c r="E76" s="8">
        <f>IF('كشف النقاط'!E26&gt;0,'كشف النقاط'!E26," ")</f>
        <v>10</v>
      </c>
      <c r="F76" s="8">
        <f>IF('كشف النقاط'!E79&gt;0,'كشف النقاط'!E79," ")</f>
        <v>16</v>
      </c>
      <c r="G76" s="8">
        <f>IF('كشف النقاط'!E133&gt;0,'كشف النقاط'!E133," ")</f>
        <v>6.5</v>
      </c>
      <c r="H76" s="8">
        <f>IF('كشف النقاط'!E185&gt;0,'كشف النقاط'!E185," ")</f>
        <v>13.25</v>
      </c>
      <c r="I76" s="8">
        <f>IF('كشف النقاط'!E238&gt;0,'كشف النقاط'!E238," ")</f>
        <v>12</v>
      </c>
      <c r="J76" s="8">
        <f>IF('كشف النقاط'!E292&gt;0,'كشف النقاط'!E292," ")</f>
        <v>12</v>
      </c>
      <c r="K76" s="8">
        <f>IF('كشف النقاط'!E346&gt;0,'كشف النقاط'!E346," ")</f>
        <v>14.5</v>
      </c>
    </row>
    <row r="77" spans="1:11" ht="15" hidden="1">
      <c r="A77" s="7">
        <v>19</v>
      </c>
      <c r="B77" s="50" t="str">
        <f>IF('كشف النقاط'!B27&gt;0,'كشف النقاط'!B27," ")</f>
        <v>ناجي</v>
      </c>
      <c r="C77" s="50" t="str">
        <f>IF('كشف النقاط'!C27&gt;0,'كشف النقاط'!C27," ")</f>
        <v>محمد لمين</v>
      </c>
      <c r="D77" s="88" t="str">
        <f>IF('كشف النقاط'!D27&gt;0,'كشف النقاط'!D27," ")</f>
        <v> </v>
      </c>
      <c r="E77" s="8">
        <f>IF('كشف النقاط'!E27&gt;0,'كشف النقاط'!E27," ")</f>
        <v>12</v>
      </c>
      <c r="F77" s="8">
        <f>IF('كشف النقاط'!E80&gt;0,'كشف النقاط'!E80," ")</f>
        <v>9</v>
      </c>
      <c r="G77" s="8">
        <f>IF('كشف النقاط'!E134&gt;0,'كشف النقاط'!E134," ")</f>
        <v>3</v>
      </c>
      <c r="H77" s="8">
        <f>IF('كشف النقاط'!E186&gt;0,'كشف النقاط'!E186," ")</f>
        <v>13.25</v>
      </c>
      <c r="I77" s="8">
        <f>IF('كشف النقاط'!E239&gt;0,'كشف النقاط'!E239," ")</f>
        <v>8</v>
      </c>
      <c r="J77" s="8">
        <f>IF('كشف النقاط'!E293&gt;0,'كشف النقاط'!E293," ")</f>
        <v>3.5</v>
      </c>
      <c r="K77" s="8">
        <f>IF('كشف النقاط'!E347&gt;0,'كشف النقاط'!E347," ")</f>
        <v>6</v>
      </c>
    </row>
    <row r="78" spans="1:11" ht="15" hidden="1">
      <c r="A78" s="7">
        <v>20</v>
      </c>
      <c r="B78" s="50" t="str">
        <f>IF('كشف النقاط'!B28&gt;0,'كشف النقاط'!B28," ")</f>
        <v>مريان</v>
      </c>
      <c r="C78" s="50" t="str">
        <f>IF('كشف النقاط'!C28&gt;0,'كشف النقاط'!C28," ")</f>
        <v>ليلى</v>
      </c>
      <c r="D78" s="88" t="str">
        <f>IF('كشف النقاط'!D28&gt;0,'كشف النقاط'!D28," ")</f>
        <v> </v>
      </c>
      <c r="E78" s="8">
        <f>IF('كشف النقاط'!E28&gt;0,'كشف النقاط'!E28," ")</f>
        <v>6</v>
      </c>
      <c r="F78" s="8">
        <f>IF('كشف النقاط'!E81&gt;0,'كشف النقاط'!E81," ")</f>
        <v>13</v>
      </c>
      <c r="G78" s="8">
        <f>IF('كشف النقاط'!E135&gt;0,'كشف النقاط'!E135," ")</f>
        <v>5</v>
      </c>
      <c r="H78" s="8">
        <f>IF('كشف النقاط'!E187&gt;0,'كشف النقاط'!E187," ")</f>
        <v>12.5</v>
      </c>
      <c r="I78" s="8">
        <f>IF('كشف النقاط'!E240&gt;0,'كشف النقاط'!E240," ")</f>
        <v>10.5</v>
      </c>
      <c r="J78" s="8">
        <f>IF('كشف النقاط'!E294&gt;0,'كشف النقاط'!E294," ")</f>
        <v>6.5</v>
      </c>
      <c r="K78" s="8">
        <f>IF('كشف النقاط'!E348&gt;0,'كشف النقاط'!E348," ")</f>
        <v>4.5</v>
      </c>
    </row>
    <row r="79" spans="1:11" ht="15" hidden="1">
      <c r="A79" s="7">
        <v>21</v>
      </c>
      <c r="B79" s="50" t="str">
        <f>IF('كشف النقاط'!B29&gt;0,'كشف النقاط'!B29," ")</f>
        <v>عليات</v>
      </c>
      <c r="C79" s="50" t="str">
        <f>IF('كشف النقاط'!C29&gt;0,'كشف النقاط'!C29," ")</f>
        <v>وسيم</v>
      </c>
      <c r="D79" s="88" t="str">
        <f>IF('كشف النقاط'!D29&gt;0,'كشف النقاط'!D29," ")</f>
        <v> </v>
      </c>
      <c r="E79" s="8">
        <f>IF('كشف النقاط'!E29&gt;0,'كشف النقاط'!E29," ")</f>
        <v>3.5</v>
      </c>
      <c r="F79" s="8">
        <f>IF('كشف النقاط'!E82&gt;0,'كشف النقاط'!E82," ")</f>
        <v>10</v>
      </c>
      <c r="G79" s="8">
        <f>IF('كشف النقاط'!E136&gt;0,'كشف النقاط'!E136," ")</f>
        <v>6</v>
      </c>
      <c r="H79" s="8">
        <f>IF('كشف النقاط'!E188&gt;0,'كشف النقاط'!E188," ")</f>
        <v>8</v>
      </c>
      <c r="I79" s="8">
        <f>IF('كشف النقاط'!E241&gt;0,'كشف النقاط'!E241," ")</f>
        <v>15.5</v>
      </c>
      <c r="J79" s="8">
        <f>IF('كشف النقاط'!E295&gt;0,'كشف النقاط'!E295," ")</f>
        <v>10</v>
      </c>
      <c r="K79" s="8">
        <f>IF('كشف النقاط'!E349&gt;0,'كشف النقاط'!E349," ")</f>
        <v>3</v>
      </c>
    </row>
    <row r="80" spans="1:11" ht="15" hidden="1">
      <c r="A80" s="7">
        <v>22</v>
      </c>
      <c r="B80" s="50" t="str">
        <f>IF('كشف النقاط'!B30&gt;0,'كشف النقاط'!B30," ")</f>
        <v>شنش</v>
      </c>
      <c r="C80" s="50" t="str">
        <f>IF('كشف النقاط'!C30&gt;0,'كشف النقاط'!C30," ")</f>
        <v>بلال</v>
      </c>
      <c r="D80" s="88" t="str">
        <f>IF('كشف النقاط'!D30&gt;0,'كشف النقاط'!D30," ")</f>
        <v> </v>
      </c>
      <c r="E80" s="8">
        <f>IF('كشف النقاط'!E30&gt;0,'كشف النقاط'!E30," ")</f>
        <v>4</v>
      </c>
      <c r="F80" s="8">
        <f>IF('كشف النقاط'!E83&gt;0,'كشف النقاط'!E83," ")</f>
        <v>11</v>
      </c>
      <c r="G80" s="8">
        <f>IF('كشف النقاط'!E137&gt;0,'كشف النقاط'!E137," ")</f>
        <v>5</v>
      </c>
      <c r="H80" s="8">
        <f>IF('كشف النقاط'!E189&gt;0,'كشف النقاط'!E189," ")</f>
        <v>8</v>
      </c>
      <c r="I80" s="8">
        <f>IF('كشف النقاط'!E242&gt;0,'كشف النقاط'!E242," ")</f>
        <v>10.25</v>
      </c>
      <c r="J80" s="8">
        <f>IF('كشف النقاط'!E296&gt;0,'كشف النقاط'!E296," ")</f>
        <v>4</v>
      </c>
      <c r="K80" s="8">
        <f>IF('كشف النقاط'!E350&gt;0,'كشف النقاط'!E350," ")</f>
        <v>5.5</v>
      </c>
    </row>
    <row r="81" spans="1:11" ht="15" hidden="1">
      <c r="A81" s="7">
        <v>23</v>
      </c>
      <c r="B81" s="50" t="str">
        <f>IF('كشف النقاط'!B31&gt;0,'كشف النقاط'!B31," ")</f>
        <v>ذويب </v>
      </c>
      <c r="C81" s="50" t="str">
        <f>IF('كشف النقاط'!C31&gt;0,'كشف النقاط'!C31," ")</f>
        <v> دنيازاد</v>
      </c>
      <c r="D81" s="88" t="str">
        <f>IF('كشف النقاط'!D31&gt;0,'كشف النقاط'!D31," ")</f>
        <v>مع</v>
      </c>
      <c r="E81" s="8">
        <f>IF('كشف النقاط'!E31&gt;0,'كشف النقاط'!E31," ")</f>
        <v>8.5</v>
      </c>
      <c r="F81" s="8">
        <f>IF('كشف النقاط'!E84&gt;0,'كشف النقاط'!E84," ")</f>
        <v>8</v>
      </c>
      <c r="G81" s="8">
        <f>IF('كشف النقاط'!E138&gt;0,'كشف النقاط'!E138," ")</f>
        <v>9</v>
      </c>
      <c r="H81" s="8">
        <f>IF('كشف النقاط'!E190&gt;0,'كشف النقاط'!E190," ")</f>
        <v>10</v>
      </c>
      <c r="I81" s="8">
        <f>IF('كشف النقاط'!E243&gt;0,'كشف النقاط'!E243," ")</f>
        <v>14.5</v>
      </c>
      <c r="J81" s="8">
        <f>IF('كشف النقاط'!E297&gt;0,'كشف النقاط'!E297," ")</f>
        <v>2</v>
      </c>
      <c r="K81" s="8">
        <f>IF('كشف النقاط'!E351&gt;0,'كشف النقاط'!E351," ")</f>
        <v>7.25</v>
      </c>
    </row>
    <row r="82" spans="1:11" ht="15" hidden="1">
      <c r="A82" s="7">
        <v>24</v>
      </c>
      <c r="B82" s="50" t="e">
        <f>IF('كشف النقاط'!#REF!&gt;0,'كشف النقاط'!#REF!," ")</f>
        <v>#REF!</v>
      </c>
      <c r="C82" s="50" t="e">
        <f>IF('كشف النقاط'!#REF!&gt;0,'كشف النقاط'!#REF!," ")</f>
        <v>#REF!</v>
      </c>
      <c r="D82" s="88" t="e">
        <f>IF('كشف النقاط'!#REF!&gt;0,'كشف النقاط'!#REF!," ")</f>
        <v>#REF!</v>
      </c>
      <c r="E82" s="8" t="e">
        <f>IF('كشف النقاط'!#REF!&gt;0,'كشف النقاط'!#REF!," ")</f>
        <v>#REF!</v>
      </c>
      <c r="F82" s="8" t="e">
        <f>IF('كشف النقاط'!#REF!&gt;0,'كشف النقاط'!#REF!," ")</f>
        <v>#REF!</v>
      </c>
      <c r="G82" s="8" t="e">
        <f>IF('كشف النقاط'!#REF!&gt;0,'كشف النقاط'!#REF!," ")</f>
        <v>#REF!</v>
      </c>
      <c r="H82" s="8" t="e">
        <f>IF('كشف النقاط'!#REF!&gt;0,'كشف النقاط'!#REF!," ")</f>
        <v>#REF!</v>
      </c>
      <c r="I82" s="8" t="e">
        <f>IF('كشف النقاط'!#REF!&gt;0,'كشف النقاط'!#REF!," ")</f>
        <v>#REF!</v>
      </c>
      <c r="J82" s="8" t="e">
        <f>IF('كشف النقاط'!#REF!&gt;0,'كشف النقاط'!#REF!," ")</f>
        <v>#REF!</v>
      </c>
      <c r="K82" s="8" t="e">
        <f>IF('كشف النقاط'!#REF!&gt;0,'كشف النقاط'!#REF!," ")</f>
        <v>#REF!</v>
      </c>
    </row>
    <row r="83" spans="1:11" ht="15" hidden="1">
      <c r="A83" s="7">
        <v>25</v>
      </c>
      <c r="B83" s="50" t="e">
        <f>IF('كشف النقاط'!#REF!&gt;0,'كشف النقاط'!#REF!," ")</f>
        <v>#REF!</v>
      </c>
      <c r="C83" s="50" t="e">
        <f>IF('كشف النقاط'!#REF!&gt;0,'كشف النقاط'!#REF!," ")</f>
        <v>#REF!</v>
      </c>
      <c r="D83" s="88" t="e">
        <f>IF('كشف النقاط'!#REF!&gt;0,'كشف النقاط'!#REF!," ")</f>
        <v>#REF!</v>
      </c>
      <c r="E83" s="8" t="e">
        <f>IF('كشف النقاط'!#REF!&gt;0,'كشف النقاط'!#REF!," ")</f>
        <v>#REF!</v>
      </c>
      <c r="F83" s="8" t="e">
        <f>IF('كشف النقاط'!#REF!&gt;0,'كشف النقاط'!#REF!," ")</f>
        <v>#REF!</v>
      </c>
      <c r="G83" s="8" t="e">
        <f>IF('كشف النقاط'!#REF!&gt;0,'كشف النقاط'!#REF!," ")</f>
        <v>#REF!</v>
      </c>
      <c r="H83" s="8" t="e">
        <f>IF('كشف النقاط'!#REF!&gt;0,'كشف النقاط'!#REF!," ")</f>
        <v>#REF!</v>
      </c>
      <c r="I83" s="8" t="e">
        <f>IF('كشف النقاط'!#REF!&gt;0,'كشف النقاط'!#REF!," ")</f>
        <v>#REF!</v>
      </c>
      <c r="J83" s="8" t="e">
        <f>IF('كشف النقاط'!#REF!&gt;0,'كشف النقاط'!#REF!," ")</f>
        <v>#REF!</v>
      </c>
      <c r="K83" s="8" t="e">
        <f>IF('كشف النقاط'!#REF!&gt;0,'كشف النقاط'!#REF!," ")</f>
        <v>#REF!</v>
      </c>
    </row>
    <row r="84" spans="1:11" ht="15" hidden="1">
      <c r="A84" s="7">
        <v>26</v>
      </c>
      <c r="B84" s="50" t="str">
        <f>IF('كشف النقاط'!B32&gt;0,'كشف النقاط'!B32," ")</f>
        <v> </v>
      </c>
      <c r="C84" s="50" t="str">
        <f>IF('كشف النقاط'!C32&gt;0,'كشف النقاط'!C32," ")</f>
        <v> </v>
      </c>
      <c r="D84" s="88" t="str">
        <f>IF('كشف النقاط'!D32&gt;0,'كشف النقاط'!D32," ")</f>
        <v> </v>
      </c>
      <c r="E84" s="8" t="str">
        <f>IF('كشف النقاط'!E32&gt;0,'كشف النقاط'!E32," ")</f>
        <v> </v>
      </c>
      <c r="F84" s="8" t="str">
        <f>IF('كشف النقاط'!E85&gt;0,'كشف النقاط'!E85," ")</f>
        <v> </v>
      </c>
      <c r="G84" s="8" t="str">
        <f>IF('كشف النقاط'!E139&gt;0,'كشف النقاط'!E139," ")</f>
        <v> </v>
      </c>
      <c r="H84" s="8" t="str">
        <f>IF('كشف النقاط'!E191&gt;0,'كشف النقاط'!E191," ")</f>
        <v> </v>
      </c>
      <c r="I84" s="8" t="str">
        <f>IF('كشف النقاط'!E244&gt;0,'كشف النقاط'!E244," ")</f>
        <v> </v>
      </c>
      <c r="J84" s="8" t="str">
        <f>IF('كشف النقاط'!E298&gt;0,'كشف النقاط'!E298," ")</f>
        <v> </v>
      </c>
      <c r="K84" s="8" t="str">
        <f>IF('كشف النقاط'!E352&gt;0,'كشف النقاط'!E352," ")</f>
        <v> </v>
      </c>
    </row>
    <row r="85" spans="1:11" ht="15" hidden="1">
      <c r="A85" s="7">
        <v>27</v>
      </c>
      <c r="B85" s="50" t="str">
        <f>IF('كشف النقاط'!B33&gt;0,'كشف النقاط'!B33," ")</f>
        <v> </v>
      </c>
      <c r="C85" s="50" t="str">
        <f>IF('كشف النقاط'!C33&gt;0,'كشف النقاط'!C33," ")</f>
        <v> </v>
      </c>
      <c r="D85" s="88" t="str">
        <f>IF('كشف النقاط'!D33&gt;0,'كشف النقاط'!D33," ")</f>
        <v> </v>
      </c>
      <c r="E85" s="8" t="str">
        <f>IF('كشف النقاط'!E33&gt;0,'كشف النقاط'!E33," ")</f>
        <v> </v>
      </c>
      <c r="F85" s="8" t="str">
        <f>IF('كشف النقاط'!E86&gt;0,'كشف النقاط'!E86," ")</f>
        <v> </v>
      </c>
      <c r="G85" s="8" t="str">
        <f>IF('كشف النقاط'!E140&gt;0,'كشف النقاط'!E140," ")</f>
        <v> </v>
      </c>
      <c r="H85" s="8" t="str">
        <f>IF('كشف النقاط'!E192&gt;0,'كشف النقاط'!E192," ")</f>
        <v> </v>
      </c>
      <c r="I85" s="8" t="str">
        <f>IF('كشف النقاط'!E245&gt;0,'كشف النقاط'!E245," ")</f>
        <v> </v>
      </c>
      <c r="J85" s="8" t="str">
        <f>IF('كشف النقاط'!E299&gt;0,'كشف النقاط'!E299," ")</f>
        <v> </v>
      </c>
      <c r="K85" s="8" t="str">
        <f>IF('كشف النقاط'!E353&gt;0,'كشف النقاط'!E353," ")</f>
        <v> </v>
      </c>
    </row>
    <row r="95" ht="12.75">
      <c r="B95" s="170">
        <f ca="1">TODAY()</f>
        <v>42921</v>
      </c>
    </row>
    <row r="118" spans="1:11" ht="18">
      <c r="A118" s="11" t="s">
        <v>20</v>
      </c>
      <c r="B118" s="11"/>
      <c r="E118" s="15"/>
      <c r="F118" s="15"/>
      <c r="G118" s="15"/>
      <c r="H118" s="15"/>
      <c r="I118" s="1" t="s">
        <v>91</v>
      </c>
      <c r="K118" s="2"/>
    </row>
    <row r="119" spans="1:11" ht="18">
      <c r="A119" s="11" t="s">
        <v>21</v>
      </c>
      <c r="B119" s="11"/>
      <c r="E119" s="15"/>
      <c r="F119" s="15"/>
      <c r="G119" s="15"/>
      <c r="H119" s="15"/>
      <c r="I119" s="16" t="s">
        <v>38</v>
      </c>
      <c r="K119" s="16"/>
    </row>
    <row r="120" spans="1:11" ht="18">
      <c r="A120" s="11" t="s">
        <v>3</v>
      </c>
      <c r="B120" s="11"/>
      <c r="E120" s="15"/>
      <c r="F120" s="15"/>
      <c r="G120" s="15"/>
      <c r="H120" s="15"/>
      <c r="I120" s="16" t="s">
        <v>113</v>
      </c>
      <c r="J120" s="10">
        <v>2</v>
      </c>
      <c r="K120" s="16"/>
    </row>
    <row r="121" spans="5:10" ht="12.75">
      <c r="E121" s="15"/>
      <c r="F121" s="15"/>
      <c r="G121" s="15"/>
      <c r="H121" s="15"/>
      <c r="I121" s="15"/>
      <c r="J121" s="17" t="s">
        <v>492</v>
      </c>
    </row>
    <row r="122" spans="2:11" ht="20.25">
      <c r="B122" s="9" t="s">
        <v>114</v>
      </c>
      <c r="E122" s="15"/>
      <c r="F122" s="18" t="s">
        <v>123</v>
      </c>
      <c r="H122" s="15"/>
      <c r="I122" s="19"/>
      <c r="J122" s="15"/>
      <c r="K122" s="20"/>
    </row>
    <row r="123" spans="1:11" ht="24" customHeight="1">
      <c r="A123" s="3" t="s">
        <v>116</v>
      </c>
      <c r="B123" s="4" t="s">
        <v>9</v>
      </c>
      <c r="C123" s="4" t="s">
        <v>10</v>
      </c>
      <c r="D123" s="21" t="s">
        <v>93</v>
      </c>
      <c r="E123" s="639" t="s">
        <v>92</v>
      </c>
      <c r="F123" s="637" t="s">
        <v>101</v>
      </c>
      <c r="G123" s="640" t="s">
        <v>117</v>
      </c>
      <c r="H123" s="642" t="s">
        <v>118</v>
      </c>
      <c r="I123" s="644" t="s">
        <v>119</v>
      </c>
      <c r="J123" s="646" t="s">
        <v>97</v>
      </c>
      <c r="K123" s="637" t="s">
        <v>98</v>
      </c>
    </row>
    <row r="124" spans="1:11" ht="15.75" customHeight="1">
      <c r="A124" s="5"/>
      <c r="B124" s="6"/>
      <c r="C124" s="6"/>
      <c r="D124" s="22"/>
      <c r="E124" s="638"/>
      <c r="F124" s="638"/>
      <c r="G124" s="641"/>
      <c r="H124" s="643"/>
      <c r="I124" s="645"/>
      <c r="J124" s="645"/>
      <c r="K124" s="638"/>
    </row>
    <row r="125" spans="1:11" ht="15">
      <c r="A125" s="7">
        <v>1</v>
      </c>
      <c r="B125" s="50" t="str">
        <f>IF('كشف النقاط'!B9&gt;0,'كشف النقاط'!B9," ")</f>
        <v>بوخاتم</v>
      </c>
      <c r="C125" s="50" t="str">
        <f>IF('كشف النقاط'!C9&gt;0,'كشف النقاط'!C9," ")</f>
        <v>دنيا</v>
      </c>
      <c r="D125" s="88" t="str">
        <f>IF('كشف النقاط'!D9&gt;0,'كشف النقاط'!D9," ")</f>
        <v> </v>
      </c>
      <c r="E125" s="8" t="str">
        <f>IF('كشف النقاط'!J9&gt;0,'كشف النقاط'!J9," ")</f>
        <v> </v>
      </c>
      <c r="F125" s="8" t="str">
        <f>IF('كشف النقاط'!J62&gt;0,'كشف النقاط'!J62," ")</f>
        <v> </v>
      </c>
      <c r="G125" s="8" t="str">
        <f>IF('كشف النقاط'!J116&gt;0,'كشف النقاط'!J116," ")</f>
        <v> </v>
      </c>
      <c r="H125" s="8" t="str">
        <f>IF('كشف النقاط'!J168&gt;0,'كشف النقاط'!J168," ")</f>
        <v> </v>
      </c>
      <c r="I125" s="8" t="str">
        <f>IF('كشف النقاط'!J221&gt;0,'كشف النقاط'!J221," ")</f>
        <v> </v>
      </c>
      <c r="J125" s="8" t="str">
        <f>IF('كشف النقاط'!J275&gt;0,'كشف النقاط'!J275," ")</f>
        <v> </v>
      </c>
      <c r="K125" s="8" t="str">
        <f>IF('كشف النقاط'!J329&gt;0,'كشف النقاط'!J329," ")</f>
        <v> </v>
      </c>
    </row>
    <row r="126" spans="1:11" ht="15">
      <c r="A126" s="7">
        <v>2</v>
      </c>
      <c r="B126" s="50" t="str">
        <f>IF('كشف النقاط'!B10&gt;0,'كشف النقاط'!B10," ")</f>
        <v>بوسالم</v>
      </c>
      <c r="C126" s="50" t="str">
        <f>IF('كشف النقاط'!C10&gt;0,'كشف النقاط'!C10," ")</f>
        <v>إكرام</v>
      </c>
      <c r="D126" s="88" t="str">
        <f>IF('كشف النقاط'!D10&gt;0,'كشف النقاط'!D10," ")</f>
        <v> </v>
      </c>
      <c r="E126" s="8" t="str">
        <f>IF('كشف النقاط'!J10&gt;0,'كشف النقاط'!J10," ")</f>
        <v> </v>
      </c>
      <c r="F126" s="8" t="str">
        <f>IF('كشف النقاط'!J63&gt;0,'كشف النقاط'!J63," ")</f>
        <v> </v>
      </c>
      <c r="G126" s="8" t="str">
        <f>IF('كشف النقاط'!J117&gt;0,'كشف النقاط'!J117," ")</f>
        <v> </v>
      </c>
      <c r="H126" s="8" t="str">
        <f>IF('كشف النقاط'!J169&gt;0,'كشف النقاط'!J169," ")</f>
        <v> </v>
      </c>
      <c r="I126" s="8" t="str">
        <f>IF('كشف النقاط'!J222&gt;0,'كشف النقاط'!J222," ")</f>
        <v> </v>
      </c>
      <c r="J126" s="8" t="str">
        <f>IF('كشف النقاط'!J276&gt;0,'كشف النقاط'!J276," ")</f>
        <v> </v>
      </c>
      <c r="K126" s="8" t="str">
        <f>IF('كشف النقاط'!J330&gt;0,'كشف النقاط'!J330," ")</f>
        <v> </v>
      </c>
    </row>
    <row r="127" spans="1:11" ht="15">
      <c r="A127" s="7">
        <v>3</v>
      </c>
      <c r="B127" s="50" t="str">
        <f>IF('كشف النقاط'!B11&gt;0,'كشف النقاط'!B11," ")</f>
        <v>محرز</v>
      </c>
      <c r="C127" s="50" t="str">
        <f>IF('كشف النقاط'!C11&gt;0,'كشف النقاط'!C11," ")</f>
        <v>نوال</v>
      </c>
      <c r="D127" s="88" t="str">
        <f>IF('كشف النقاط'!D11&gt;0,'كشف النقاط'!D11," ")</f>
        <v> </v>
      </c>
      <c r="E127" s="8" t="str">
        <f>IF('كشف النقاط'!J11&gt;0,'كشف النقاط'!J11," ")</f>
        <v> </v>
      </c>
      <c r="F127" s="8" t="str">
        <f>IF('كشف النقاط'!J64&gt;0,'كشف النقاط'!J64," ")</f>
        <v> </v>
      </c>
      <c r="G127" s="8" t="str">
        <f>IF('كشف النقاط'!J118&gt;0,'كشف النقاط'!J118," ")</f>
        <v> </v>
      </c>
      <c r="H127" s="8" t="str">
        <f>IF('كشف النقاط'!J170&gt;0,'كشف النقاط'!J170," ")</f>
        <v> </v>
      </c>
      <c r="I127" s="8" t="str">
        <f>IF('كشف النقاط'!J223&gt;0,'كشف النقاط'!J223," ")</f>
        <v> </v>
      </c>
      <c r="J127" s="8" t="str">
        <f>IF('كشف النقاط'!J277&gt;0,'كشف النقاط'!J277," ")</f>
        <v> </v>
      </c>
      <c r="K127" s="8" t="str">
        <f>IF('كشف النقاط'!J331&gt;0,'كشف النقاط'!J331," ")</f>
        <v> </v>
      </c>
    </row>
    <row r="128" spans="1:11" ht="15">
      <c r="A128" s="7">
        <v>4</v>
      </c>
      <c r="B128" s="50" t="str">
        <f>IF('كشف النقاط'!B12&gt;0,'كشف النقاط'!B12," ")</f>
        <v>بوشعالة</v>
      </c>
      <c r="C128" s="50" t="str">
        <f>IF('كشف النقاط'!C12&gt;0,'كشف النقاط'!C12," ")</f>
        <v>أمال</v>
      </c>
      <c r="D128" s="88" t="str">
        <f>IF('كشف النقاط'!D12&gt;0,'كشف النقاط'!D12," ")</f>
        <v> </v>
      </c>
      <c r="E128" s="8" t="str">
        <f>IF('كشف النقاط'!J12&gt;0,'كشف النقاط'!J12," ")</f>
        <v> </v>
      </c>
      <c r="F128" s="8" t="str">
        <f>IF('كشف النقاط'!J65&gt;0,'كشف النقاط'!J65," ")</f>
        <v> </v>
      </c>
      <c r="G128" s="8" t="str">
        <f>IF('كشف النقاط'!J119&gt;0,'كشف النقاط'!J119," ")</f>
        <v> </v>
      </c>
      <c r="H128" s="8" t="str">
        <f>IF('كشف النقاط'!J171&gt;0,'كشف النقاط'!J171," ")</f>
        <v> </v>
      </c>
      <c r="I128" s="8" t="str">
        <f>IF('كشف النقاط'!J224&gt;0,'كشف النقاط'!J224," ")</f>
        <v> </v>
      </c>
      <c r="J128" s="8" t="str">
        <f>IF('كشف النقاط'!J278&gt;0,'كشف النقاط'!J278," ")</f>
        <v> </v>
      </c>
      <c r="K128" s="8" t="str">
        <f>IF('كشف النقاط'!J332&gt;0,'كشف النقاط'!J332," ")</f>
        <v> </v>
      </c>
    </row>
    <row r="129" spans="1:11" ht="15">
      <c r="A129" s="7">
        <v>5</v>
      </c>
      <c r="B129" s="50" t="str">
        <f>IF('كشف النقاط'!B13&gt;0,'كشف النقاط'!B13," ")</f>
        <v>ورغي</v>
      </c>
      <c r="C129" s="50" t="str">
        <f>IF('كشف النقاط'!C13&gt;0,'كشف النقاط'!C13," ")</f>
        <v>فيروز</v>
      </c>
      <c r="D129" s="88" t="str">
        <f>IF('كشف النقاط'!D13&gt;0,'كشف النقاط'!D13," ")</f>
        <v> </v>
      </c>
      <c r="E129" s="8" t="str">
        <f>IF('كشف النقاط'!J13&gt;0,'كشف النقاط'!J13," ")</f>
        <v> </v>
      </c>
      <c r="F129" s="8" t="str">
        <f>IF('كشف النقاط'!J66&gt;0,'كشف النقاط'!J66," ")</f>
        <v> </v>
      </c>
      <c r="G129" s="8" t="str">
        <f>IF('كشف النقاط'!J120&gt;0,'كشف النقاط'!J120," ")</f>
        <v> </v>
      </c>
      <c r="H129" s="8" t="str">
        <f>IF('كشف النقاط'!J172&gt;0,'كشف النقاط'!J172," ")</f>
        <v> </v>
      </c>
      <c r="I129" s="8" t="str">
        <f>IF('كشف النقاط'!J225&gt;0,'كشف النقاط'!J225," ")</f>
        <v> </v>
      </c>
      <c r="J129" s="8" t="str">
        <f>IF('كشف النقاط'!J279&gt;0,'كشف النقاط'!J279," ")</f>
        <v> </v>
      </c>
      <c r="K129" s="8" t="str">
        <f>IF('كشف النقاط'!J333&gt;0,'كشف النقاط'!J333," ")</f>
        <v> </v>
      </c>
    </row>
    <row r="130" spans="1:11" ht="15">
      <c r="A130" s="7">
        <v>6</v>
      </c>
      <c r="B130" s="50" t="str">
        <f>IF('كشف النقاط'!B14&gt;0,'كشف النقاط'!B14," ")</f>
        <v>حمزة</v>
      </c>
      <c r="C130" s="50" t="str">
        <f>IF('كشف النقاط'!C14&gt;0,'كشف النقاط'!C14," ")</f>
        <v>فارس  الإسلام</v>
      </c>
      <c r="D130" s="88" t="str">
        <f>IF('كشف النقاط'!D14&gt;0,'كشف النقاط'!D14," ")</f>
        <v> </v>
      </c>
      <c r="E130" s="8" t="str">
        <f>IF('كشف النقاط'!J14&gt;0,'كشف النقاط'!J14," ")</f>
        <v> </v>
      </c>
      <c r="F130" s="8" t="str">
        <f>IF('كشف النقاط'!J67&gt;0,'كشف النقاط'!J67," ")</f>
        <v> </v>
      </c>
      <c r="G130" s="8" t="str">
        <f>IF('كشف النقاط'!J121&gt;0,'كشف النقاط'!J121," ")</f>
        <v> </v>
      </c>
      <c r="H130" s="8" t="str">
        <f>IF('كشف النقاط'!J173&gt;0,'كشف النقاط'!J173," ")</f>
        <v> </v>
      </c>
      <c r="I130" s="8" t="str">
        <f>IF('كشف النقاط'!J226&gt;0,'كشف النقاط'!J226," ")</f>
        <v> </v>
      </c>
      <c r="J130" s="8" t="str">
        <f>IF('كشف النقاط'!J280&gt;0,'كشف النقاط'!J280," ")</f>
        <v> </v>
      </c>
      <c r="K130" s="8" t="str">
        <f>IF('كشف النقاط'!J334&gt;0,'كشف النقاط'!J334," ")</f>
        <v> </v>
      </c>
    </row>
    <row r="131" spans="1:11" ht="15">
      <c r="A131" s="7">
        <v>7</v>
      </c>
      <c r="B131" s="50" t="str">
        <f>IF('كشف النقاط'!B15&gt;0,'كشف النقاط'!B15," ")</f>
        <v>عينوز</v>
      </c>
      <c r="C131" s="50" t="str">
        <f>IF('كشف النقاط'!C15&gt;0,'كشف النقاط'!C15," ")</f>
        <v>إلهام</v>
      </c>
      <c r="D131" s="88" t="str">
        <f>IF('كشف النقاط'!D15&gt;0,'كشف النقاط'!D15," ")</f>
        <v> </v>
      </c>
      <c r="E131" s="8" t="str">
        <f>IF('كشف النقاط'!J15&gt;0,'كشف النقاط'!J15," ")</f>
        <v> </v>
      </c>
      <c r="F131" s="8" t="str">
        <f>IF('كشف النقاط'!J68&gt;0,'كشف النقاط'!J68," ")</f>
        <v> </v>
      </c>
      <c r="G131" s="8" t="str">
        <f>IF('كشف النقاط'!J122&gt;0,'كشف النقاط'!J122," ")</f>
        <v> </v>
      </c>
      <c r="H131" s="8" t="str">
        <f>IF('كشف النقاط'!J174&gt;0,'كشف النقاط'!J174," ")</f>
        <v> </v>
      </c>
      <c r="I131" s="8" t="str">
        <f>IF('كشف النقاط'!J227&gt;0,'كشف النقاط'!J227," ")</f>
        <v> </v>
      </c>
      <c r="J131" s="8" t="str">
        <f>IF('كشف النقاط'!J281&gt;0,'كشف النقاط'!J281," ")</f>
        <v> </v>
      </c>
      <c r="K131" s="8" t="str">
        <f>IF('كشف النقاط'!J335&gt;0,'كشف النقاط'!J335," ")</f>
        <v> </v>
      </c>
    </row>
    <row r="132" spans="1:11" ht="15">
      <c r="A132" s="7">
        <v>8</v>
      </c>
      <c r="B132" s="50" t="str">
        <f>IF('كشف النقاط'!B16&gt;0,'كشف النقاط'!B16," ")</f>
        <v>حلواني</v>
      </c>
      <c r="C132" s="50" t="str">
        <f>IF('كشف النقاط'!C16&gt;0,'كشف النقاط'!C16," ")</f>
        <v>إيمان</v>
      </c>
      <c r="D132" s="88" t="str">
        <f>IF('كشف النقاط'!D16&gt;0,'كشف النقاط'!D16," ")</f>
        <v> </v>
      </c>
      <c r="E132" s="8" t="str">
        <f>IF('كشف النقاط'!J16&gt;0,'كشف النقاط'!J16," ")</f>
        <v> </v>
      </c>
      <c r="F132" s="8" t="str">
        <f>IF('كشف النقاط'!J69&gt;0,'كشف النقاط'!J69," ")</f>
        <v> </v>
      </c>
      <c r="G132" s="8" t="str">
        <f>IF('كشف النقاط'!J123&gt;0,'كشف النقاط'!J123," ")</f>
        <v> </v>
      </c>
      <c r="H132" s="8" t="str">
        <f>IF('كشف النقاط'!J175&gt;0,'كشف النقاط'!J175," ")</f>
        <v> </v>
      </c>
      <c r="I132" s="8" t="str">
        <f>IF('كشف النقاط'!J228&gt;0,'كشف النقاط'!J228," ")</f>
        <v> </v>
      </c>
      <c r="J132" s="8" t="str">
        <f>IF('كشف النقاط'!J282&gt;0,'كشف النقاط'!J282," ")</f>
        <v> </v>
      </c>
      <c r="K132" s="8" t="str">
        <f>IF('كشف النقاط'!J336&gt;0,'كشف النقاط'!J336," ")</f>
        <v> </v>
      </c>
    </row>
    <row r="133" spans="1:11" ht="15">
      <c r="A133" s="7">
        <v>9</v>
      </c>
      <c r="B133" s="50" t="str">
        <f>IF('كشف النقاط'!B17&gt;0,'كشف النقاط'!B17," ")</f>
        <v>بومايلة</v>
      </c>
      <c r="C133" s="50" t="str">
        <f>IF('كشف النقاط'!C17&gt;0,'كشف النقاط'!C17," ")</f>
        <v>روميساء</v>
      </c>
      <c r="D133" s="88" t="str">
        <f>IF('كشف النقاط'!D17&gt;0,'كشف النقاط'!D17," ")</f>
        <v> </v>
      </c>
      <c r="E133" s="8" t="str">
        <f>IF('كشف النقاط'!J17&gt;0,'كشف النقاط'!J17," ")</f>
        <v> </v>
      </c>
      <c r="F133" s="8" t="str">
        <f>IF('كشف النقاط'!J70&gt;0,'كشف النقاط'!J70," ")</f>
        <v> </v>
      </c>
      <c r="G133" s="8" t="str">
        <f>IF('كشف النقاط'!J124&gt;0,'كشف النقاط'!J124," ")</f>
        <v> </v>
      </c>
      <c r="H133" s="8" t="str">
        <f>IF('كشف النقاط'!J176&gt;0,'كشف النقاط'!J176," ")</f>
        <v> </v>
      </c>
      <c r="I133" s="8" t="str">
        <f>IF('كشف النقاط'!J229&gt;0,'كشف النقاط'!J229," ")</f>
        <v> </v>
      </c>
      <c r="J133" s="8" t="str">
        <f>IF('كشف النقاط'!J283&gt;0,'كشف النقاط'!J283," ")</f>
        <v> </v>
      </c>
      <c r="K133" s="8" t="str">
        <f>IF('كشف النقاط'!J337&gt;0,'كشف النقاط'!J337," ")</f>
        <v> </v>
      </c>
    </row>
    <row r="134" spans="1:11" ht="15">
      <c r="A134" s="7">
        <v>10</v>
      </c>
      <c r="B134" s="50" t="str">
        <f>IF('كشف النقاط'!B18&gt;0,'كشف النقاط'!B18," ")</f>
        <v>بن سعدون</v>
      </c>
      <c r="C134" s="50" t="str">
        <f>IF('كشف النقاط'!C18&gt;0,'كشف النقاط'!C18," ")</f>
        <v>لطفي</v>
      </c>
      <c r="D134" s="88" t="str">
        <f>IF('كشف النقاط'!D18&gt;0,'كشف النقاط'!D18," ")</f>
        <v> </v>
      </c>
      <c r="E134" s="8" t="str">
        <f>IF('كشف النقاط'!J18&gt;0,'كشف النقاط'!J18," ")</f>
        <v> </v>
      </c>
      <c r="F134" s="8" t="str">
        <f>IF('كشف النقاط'!J71&gt;0,'كشف النقاط'!J71," ")</f>
        <v> </v>
      </c>
      <c r="G134" s="8" t="str">
        <f>IF('كشف النقاط'!J125&gt;0,'كشف النقاط'!J125," ")</f>
        <v> </v>
      </c>
      <c r="H134" s="8" t="str">
        <f>IF('كشف النقاط'!J177&gt;0,'كشف النقاط'!J177," ")</f>
        <v> </v>
      </c>
      <c r="I134" s="8" t="str">
        <f>IF('كشف النقاط'!J230&gt;0,'كشف النقاط'!J230," ")</f>
        <v> </v>
      </c>
      <c r="J134" s="8" t="str">
        <f>IF('كشف النقاط'!J284&gt;0,'كشف النقاط'!J284," ")</f>
        <v> </v>
      </c>
      <c r="K134" s="8" t="str">
        <f>IF('كشف النقاط'!J338&gt;0,'كشف النقاط'!J338," ")</f>
        <v> </v>
      </c>
    </row>
    <row r="135" spans="1:11" ht="15">
      <c r="A135" s="7">
        <v>11</v>
      </c>
      <c r="B135" s="50" t="str">
        <f>IF('كشف النقاط'!B19&gt;0,'كشف النقاط'!B19," ")</f>
        <v>لعجيمي</v>
      </c>
      <c r="C135" s="50" t="str">
        <f>IF('كشف النقاط'!C19&gt;0,'كشف النقاط'!C19," ")</f>
        <v>صبرينة</v>
      </c>
      <c r="D135" s="88" t="str">
        <f>IF('كشف النقاط'!D19&gt;0,'كشف النقاط'!D19," ")</f>
        <v> </v>
      </c>
      <c r="E135" s="8" t="str">
        <f>IF('كشف النقاط'!J19&gt;0,'كشف النقاط'!J19," ")</f>
        <v> </v>
      </c>
      <c r="F135" s="8" t="str">
        <f>IF('كشف النقاط'!J72&gt;0,'كشف النقاط'!J72," ")</f>
        <v> </v>
      </c>
      <c r="G135" s="8" t="str">
        <f>IF('كشف النقاط'!J126&gt;0,'كشف النقاط'!J126," ")</f>
        <v> </v>
      </c>
      <c r="H135" s="8" t="str">
        <f>IF('كشف النقاط'!J178&gt;0,'كشف النقاط'!J178," ")</f>
        <v> </v>
      </c>
      <c r="I135" s="8" t="str">
        <f>IF('كشف النقاط'!J231&gt;0,'كشف النقاط'!J231," ")</f>
        <v> </v>
      </c>
      <c r="J135" s="8" t="str">
        <f>IF('كشف النقاط'!J285&gt;0,'كشف النقاط'!J285," ")</f>
        <v> </v>
      </c>
      <c r="K135" s="8" t="str">
        <f>IF('كشف النقاط'!J339&gt;0,'كشف النقاط'!J339," ")</f>
        <v> </v>
      </c>
    </row>
    <row r="136" spans="1:11" ht="15">
      <c r="A136" s="7">
        <v>12</v>
      </c>
      <c r="B136" s="50" t="str">
        <f>IF('كشف النقاط'!B20&gt;0,'كشف النقاط'!B20," ")</f>
        <v>خلفي</v>
      </c>
      <c r="C136" s="50" t="str">
        <f>IF('كشف النقاط'!C20&gt;0,'كشف النقاط'!C20," ")</f>
        <v>محمد الأمين</v>
      </c>
      <c r="D136" s="88" t="str">
        <f>IF('كشف النقاط'!D20&gt;0,'كشف النقاط'!D20," ")</f>
        <v> </v>
      </c>
      <c r="E136" s="8" t="str">
        <f>IF('كشف النقاط'!J20&gt;0,'كشف النقاط'!J20," ")</f>
        <v> </v>
      </c>
      <c r="F136" s="8" t="str">
        <f>IF('كشف النقاط'!J73&gt;0,'كشف النقاط'!J73," ")</f>
        <v> </v>
      </c>
      <c r="G136" s="8" t="str">
        <f>IF('كشف النقاط'!J127&gt;0,'كشف النقاط'!J127," ")</f>
        <v> </v>
      </c>
      <c r="H136" s="8" t="str">
        <f>IF('كشف النقاط'!J179&gt;0,'كشف النقاط'!J179," ")</f>
        <v> </v>
      </c>
      <c r="I136" s="8" t="str">
        <f>IF('كشف النقاط'!J232&gt;0,'كشف النقاط'!J232," ")</f>
        <v> </v>
      </c>
      <c r="J136" s="8" t="str">
        <f>IF('كشف النقاط'!J286&gt;0,'كشف النقاط'!J286," ")</f>
        <v> </v>
      </c>
      <c r="K136" s="8" t="str">
        <f>IF('كشف النقاط'!J340&gt;0,'كشف النقاط'!J340," ")</f>
        <v> </v>
      </c>
    </row>
    <row r="137" spans="1:11" ht="15">
      <c r="A137" s="7">
        <v>13</v>
      </c>
      <c r="B137" s="50" t="str">
        <f>IF('كشف النقاط'!B21&gt;0,'كشف النقاط'!B21," ")</f>
        <v>مناصرية</v>
      </c>
      <c r="C137" s="50" t="str">
        <f>IF('كشف النقاط'!C21&gt;0,'كشف النقاط'!C21," ")</f>
        <v>راضية</v>
      </c>
      <c r="D137" s="88" t="str">
        <f>IF('كشف النقاط'!D21&gt;0,'كشف النقاط'!D21," ")</f>
        <v> </v>
      </c>
      <c r="E137" s="8" t="str">
        <f>IF('كشف النقاط'!J21&gt;0,'كشف النقاط'!J21," ")</f>
        <v> </v>
      </c>
      <c r="F137" s="8" t="str">
        <f>IF('كشف النقاط'!J74&gt;0,'كشف النقاط'!J74," ")</f>
        <v> </v>
      </c>
      <c r="G137" s="8" t="str">
        <f>IF('كشف النقاط'!J128&gt;0,'كشف النقاط'!J128," ")</f>
        <v> </v>
      </c>
      <c r="H137" s="8" t="str">
        <f>IF('كشف النقاط'!J180&gt;0,'كشف النقاط'!J180," ")</f>
        <v> </v>
      </c>
      <c r="I137" s="8" t="str">
        <f>IF('كشف النقاط'!J233&gt;0,'كشف النقاط'!J233," ")</f>
        <v> </v>
      </c>
      <c r="J137" s="8" t="str">
        <f>IF('كشف النقاط'!J287&gt;0,'كشف النقاط'!J287," ")</f>
        <v> </v>
      </c>
      <c r="K137" s="8" t="str">
        <f>IF('كشف النقاط'!J341&gt;0,'كشف النقاط'!J341," ")</f>
        <v> </v>
      </c>
    </row>
    <row r="138" spans="1:11" ht="15">
      <c r="A138" s="7">
        <v>14</v>
      </c>
      <c r="B138" s="50" t="str">
        <f>IF('كشف النقاط'!B22&gt;0,'كشف النقاط'!B22," ")</f>
        <v>بوزيان</v>
      </c>
      <c r="C138" s="50" t="str">
        <f>IF('كشف النقاط'!C22&gt;0,'كشف النقاط'!C22," ")</f>
        <v>محمد أنيس</v>
      </c>
      <c r="D138" s="88" t="str">
        <f>IF('كشف النقاط'!D22&gt;0,'كشف النقاط'!D22," ")</f>
        <v> </v>
      </c>
      <c r="E138" s="8" t="str">
        <f>IF('كشف النقاط'!J22&gt;0,'كشف النقاط'!J22," ")</f>
        <v> </v>
      </c>
      <c r="F138" s="8" t="str">
        <f>IF('كشف النقاط'!J75&gt;0,'كشف النقاط'!J75," ")</f>
        <v> </v>
      </c>
      <c r="G138" s="8" t="str">
        <f>IF('كشف النقاط'!J129&gt;0,'كشف النقاط'!J129," ")</f>
        <v> </v>
      </c>
      <c r="H138" s="8" t="str">
        <f>IF('كشف النقاط'!J181&gt;0,'كشف النقاط'!J181," ")</f>
        <v> </v>
      </c>
      <c r="I138" s="8" t="str">
        <f>IF('كشف النقاط'!J234&gt;0,'كشف النقاط'!J234," ")</f>
        <v> </v>
      </c>
      <c r="J138" s="8" t="str">
        <f>IF('كشف النقاط'!J288&gt;0,'كشف النقاط'!J288," ")</f>
        <v> </v>
      </c>
      <c r="K138" s="8" t="str">
        <f>IF('كشف النقاط'!J342&gt;0,'كشف النقاط'!J342," ")</f>
        <v> </v>
      </c>
    </row>
    <row r="139" spans="1:11" ht="15">
      <c r="A139" s="7">
        <v>15</v>
      </c>
      <c r="B139" s="50" t="str">
        <f>IF('كشف النقاط'!B23&gt;0,'كشف النقاط'!B23," ")</f>
        <v>بوسالم</v>
      </c>
      <c r="C139" s="50" t="str">
        <f>IF('كشف النقاط'!C23&gt;0,'كشف النقاط'!C23," ")</f>
        <v>كوثر</v>
      </c>
      <c r="D139" s="88" t="str">
        <f>IF('كشف النقاط'!D23&gt;0,'كشف النقاط'!D23," ")</f>
        <v> </v>
      </c>
      <c r="E139" s="8" t="str">
        <f>IF('كشف النقاط'!J23&gt;0,'كشف النقاط'!J23," ")</f>
        <v> </v>
      </c>
      <c r="F139" s="8" t="str">
        <f>IF('كشف النقاط'!J76&gt;0,'كشف النقاط'!J76," ")</f>
        <v> </v>
      </c>
      <c r="G139" s="8" t="str">
        <f>IF('كشف النقاط'!J130&gt;0,'كشف النقاط'!J130," ")</f>
        <v> </v>
      </c>
      <c r="H139" s="8" t="str">
        <f>IF('كشف النقاط'!J182&gt;0,'كشف النقاط'!J182," ")</f>
        <v> </v>
      </c>
      <c r="I139" s="8" t="str">
        <f>IF('كشف النقاط'!J235&gt;0,'كشف النقاط'!J235," ")</f>
        <v> </v>
      </c>
      <c r="J139" s="8" t="str">
        <f>IF('كشف النقاط'!J289&gt;0,'كشف النقاط'!J289," ")</f>
        <v> </v>
      </c>
      <c r="K139" s="8" t="str">
        <f>IF('كشف النقاط'!J343&gt;0,'كشف النقاط'!J343," ")</f>
        <v> </v>
      </c>
    </row>
    <row r="140" spans="1:11" ht="15">
      <c r="A140" s="7">
        <v>16</v>
      </c>
      <c r="B140" s="50" t="str">
        <f>IF('كشف النقاط'!B24&gt;0,'كشف النقاط'!B24," ")</f>
        <v>طوايبية</v>
      </c>
      <c r="C140" s="50" t="str">
        <f>IF('كشف النقاط'!C24&gt;0,'كشف النقاط'!C24," ")</f>
        <v>رامي</v>
      </c>
      <c r="D140" s="88" t="str">
        <f>IF('كشف النقاط'!D24&gt;0,'كشف النقاط'!D24," ")</f>
        <v> </v>
      </c>
      <c r="E140" s="8" t="str">
        <f>IF('كشف النقاط'!J24&gt;0,'كشف النقاط'!J24," ")</f>
        <v> </v>
      </c>
      <c r="F140" s="8" t="str">
        <f>IF('كشف النقاط'!J77&gt;0,'كشف النقاط'!J77," ")</f>
        <v> </v>
      </c>
      <c r="G140" s="8" t="str">
        <f>IF('كشف النقاط'!J131&gt;0,'كشف النقاط'!J131," ")</f>
        <v> </v>
      </c>
      <c r="H140" s="8" t="str">
        <f>IF('كشف النقاط'!J183&gt;0,'كشف النقاط'!J183," ")</f>
        <v> </v>
      </c>
      <c r="I140" s="8" t="str">
        <f>IF('كشف النقاط'!J236&gt;0,'كشف النقاط'!J236," ")</f>
        <v> </v>
      </c>
      <c r="J140" s="8" t="str">
        <f>IF('كشف النقاط'!J290&gt;0,'كشف النقاط'!J290," ")</f>
        <v> </v>
      </c>
      <c r="K140" s="8" t="str">
        <f>IF('كشف النقاط'!J344&gt;0,'كشف النقاط'!J344," ")</f>
        <v> </v>
      </c>
    </row>
    <row r="141" spans="1:11" ht="15">
      <c r="A141" s="7">
        <v>17</v>
      </c>
      <c r="B141" s="50" t="str">
        <f>IF('كشف النقاط'!B25&gt;0,'كشف النقاط'!B25," ")</f>
        <v>بومدين</v>
      </c>
      <c r="C141" s="50" t="str">
        <f>IF('كشف النقاط'!C25&gt;0,'كشف النقاط'!C25," ")</f>
        <v>وفاء</v>
      </c>
      <c r="D141" s="88" t="str">
        <f>IF('كشف النقاط'!D25&gt;0,'كشف النقاط'!D25," ")</f>
        <v> </v>
      </c>
      <c r="E141" s="8" t="str">
        <f>IF('كشف النقاط'!J25&gt;0,'كشف النقاط'!J25," ")</f>
        <v> </v>
      </c>
      <c r="F141" s="8" t="str">
        <f>IF('كشف النقاط'!J78&gt;0,'كشف النقاط'!J78," ")</f>
        <v> </v>
      </c>
      <c r="G141" s="8" t="str">
        <f>IF('كشف النقاط'!J132&gt;0,'كشف النقاط'!J132," ")</f>
        <v> </v>
      </c>
      <c r="H141" s="8" t="str">
        <f>IF('كشف النقاط'!J184&gt;0,'كشف النقاط'!J184," ")</f>
        <v> </v>
      </c>
      <c r="I141" s="8" t="str">
        <f>IF('كشف النقاط'!J237&gt;0,'كشف النقاط'!J237," ")</f>
        <v> </v>
      </c>
      <c r="J141" s="8" t="str">
        <f>IF('كشف النقاط'!J291&gt;0,'كشف النقاط'!J291," ")</f>
        <v> </v>
      </c>
      <c r="K141" s="8" t="str">
        <f>IF('كشف النقاط'!J345&gt;0,'كشف النقاط'!J345," ")</f>
        <v> </v>
      </c>
    </row>
    <row r="142" spans="1:11" ht="15" hidden="1">
      <c r="A142" s="7">
        <v>18</v>
      </c>
      <c r="B142" s="50" t="str">
        <f>IF('كشف النقاط'!B26&gt;0,'كشف النقاط'!B26," ")</f>
        <v>لعلالي</v>
      </c>
      <c r="C142" s="50" t="str">
        <f>IF('كشف النقاط'!C26&gt;0,'كشف النقاط'!C26," ")</f>
        <v>ماجدة</v>
      </c>
      <c r="D142" s="88" t="str">
        <f>IF('كشف النقاط'!D26&gt;0,'كشف النقاط'!D26," ")</f>
        <v> </v>
      </c>
      <c r="E142" s="8" t="str">
        <f>IF('كشف النقاط'!J26&gt;0,'كشف النقاط'!J26," ")</f>
        <v> </v>
      </c>
      <c r="F142" s="8" t="str">
        <f>IF('كشف النقاط'!J79&gt;0,'كشف النقاط'!J79," ")</f>
        <v> </v>
      </c>
      <c r="G142" s="8" t="str">
        <f>IF('كشف النقاط'!J133&gt;0,'كشف النقاط'!J133," ")</f>
        <v> </v>
      </c>
      <c r="H142" s="8" t="str">
        <f>IF('كشف النقاط'!J185&gt;0,'كشف النقاط'!J185," ")</f>
        <v> </v>
      </c>
      <c r="I142" s="8" t="str">
        <f>IF('كشف النقاط'!J238&gt;0,'كشف النقاط'!J238," ")</f>
        <v> </v>
      </c>
      <c r="J142" s="8" t="str">
        <f>IF('كشف النقاط'!J292&gt;0,'كشف النقاط'!J292," ")</f>
        <v> </v>
      </c>
      <c r="K142" s="8" t="str">
        <f>IF('كشف النقاط'!J346&gt;0,'كشف النقاط'!J346," ")</f>
        <v> </v>
      </c>
    </row>
    <row r="143" spans="1:11" ht="15" hidden="1">
      <c r="A143" s="7">
        <v>19</v>
      </c>
      <c r="B143" s="50" t="str">
        <f>IF('كشف النقاط'!B27&gt;0,'كشف النقاط'!B27," ")</f>
        <v>ناجي</v>
      </c>
      <c r="C143" s="50" t="str">
        <f>IF('كشف النقاط'!C27&gt;0,'كشف النقاط'!C27," ")</f>
        <v>محمد لمين</v>
      </c>
      <c r="D143" s="88" t="str">
        <f>IF('كشف النقاط'!D27&gt;0,'كشف النقاط'!D27," ")</f>
        <v> </v>
      </c>
      <c r="E143" s="8" t="str">
        <f>IF('كشف النقاط'!J27&gt;0,'كشف النقاط'!J27," ")</f>
        <v> </v>
      </c>
      <c r="F143" s="8" t="str">
        <f>IF('كشف النقاط'!J80&gt;0,'كشف النقاط'!J80," ")</f>
        <v> </v>
      </c>
      <c r="G143" s="8" t="str">
        <f>IF('كشف النقاط'!J134&gt;0,'كشف النقاط'!J134," ")</f>
        <v> </v>
      </c>
      <c r="H143" s="8" t="str">
        <f>IF('كشف النقاط'!J186&gt;0,'كشف النقاط'!J186," ")</f>
        <v> </v>
      </c>
      <c r="I143" s="8" t="str">
        <f>IF('كشف النقاط'!J239&gt;0,'كشف النقاط'!J239," ")</f>
        <v> </v>
      </c>
      <c r="J143" s="8" t="str">
        <f>IF('كشف النقاط'!J293&gt;0,'كشف النقاط'!J293," ")</f>
        <v> </v>
      </c>
      <c r="K143" s="8" t="str">
        <f>IF('كشف النقاط'!J347&gt;0,'كشف النقاط'!J347," ")</f>
        <v> </v>
      </c>
    </row>
    <row r="144" spans="1:11" ht="15" hidden="1">
      <c r="A144" s="7">
        <v>20</v>
      </c>
      <c r="B144" s="50" t="str">
        <f>IF('كشف النقاط'!B28&gt;0,'كشف النقاط'!B28," ")</f>
        <v>مريان</v>
      </c>
      <c r="C144" s="50" t="str">
        <f>IF('كشف النقاط'!C28&gt;0,'كشف النقاط'!C28," ")</f>
        <v>ليلى</v>
      </c>
      <c r="D144" s="88" t="str">
        <f>IF('كشف النقاط'!D28&gt;0,'كشف النقاط'!D28," ")</f>
        <v> </v>
      </c>
      <c r="E144" s="8" t="str">
        <f>IF('كشف النقاط'!J28&gt;0,'كشف النقاط'!J28," ")</f>
        <v> </v>
      </c>
      <c r="F144" s="8" t="str">
        <f>IF('كشف النقاط'!J81&gt;0,'كشف النقاط'!J81," ")</f>
        <v> </v>
      </c>
      <c r="G144" s="8" t="str">
        <f>IF('كشف النقاط'!J135&gt;0,'كشف النقاط'!J135," ")</f>
        <v> </v>
      </c>
      <c r="H144" s="8" t="str">
        <f>IF('كشف النقاط'!J187&gt;0,'كشف النقاط'!J187," ")</f>
        <v> </v>
      </c>
      <c r="I144" s="8" t="str">
        <f>IF('كشف النقاط'!J240&gt;0,'كشف النقاط'!J240," ")</f>
        <v> </v>
      </c>
      <c r="J144" s="8" t="str">
        <f>IF('كشف النقاط'!J294&gt;0,'كشف النقاط'!J294," ")</f>
        <v> </v>
      </c>
      <c r="K144" s="8" t="str">
        <f>IF('كشف النقاط'!J348&gt;0,'كشف النقاط'!J348," ")</f>
        <v> </v>
      </c>
    </row>
    <row r="145" spans="1:11" ht="15" hidden="1">
      <c r="A145" s="7">
        <v>21</v>
      </c>
      <c r="B145" s="50" t="str">
        <f>IF('كشف النقاط'!B29&gt;0,'كشف النقاط'!B29," ")</f>
        <v>عليات</v>
      </c>
      <c r="C145" s="50" t="str">
        <f>IF('كشف النقاط'!C29&gt;0,'كشف النقاط'!C29," ")</f>
        <v>وسيم</v>
      </c>
      <c r="D145" s="88" t="str">
        <f>IF('كشف النقاط'!D29&gt;0,'كشف النقاط'!D29," ")</f>
        <v> </v>
      </c>
      <c r="E145" s="8" t="str">
        <f>IF('كشف النقاط'!J29&gt;0,'كشف النقاط'!J29," ")</f>
        <v> </v>
      </c>
      <c r="F145" s="8" t="str">
        <f>IF('كشف النقاط'!J82&gt;0,'كشف النقاط'!J82," ")</f>
        <v> </v>
      </c>
      <c r="G145" s="8" t="str">
        <f>IF('كشف النقاط'!J136&gt;0,'كشف النقاط'!J136," ")</f>
        <v> </v>
      </c>
      <c r="H145" s="8" t="str">
        <f>IF('كشف النقاط'!J188&gt;0,'كشف النقاط'!J188," ")</f>
        <v> </v>
      </c>
      <c r="I145" s="8" t="str">
        <f>IF('كشف النقاط'!J241&gt;0,'كشف النقاط'!J241," ")</f>
        <v> </v>
      </c>
      <c r="J145" s="8" t="str">
        <f>IF('كشف النقاط'!J295&gt;0,'كشف النقاط'!J295," ")</f>
        <v> </v>
      </c>
      <c r="K145" s="8" t="str">
        <f>IF('كشف النقاط'!J349&gt;0,'كشف النقاط'!J349," ")</f>
        <v> </v>
      </c>
    </row>
    <row r="146" spans="1:11" ht="15" hidden="1">
      <c r="A146" s="7">
        <v>22</v>
      </c>
      <c r="B146" s="50" t="str">
        <f>IF('كشف النقاط'!B30&gt;0,'كشف النقاط'!B30," ")</f>
        <v>شنش</v>
      </c>
      <c r="C146" s="50" t="str">
        <f>IF('كشف النقاط'!C30&gt;0,'كشف النقاط'!C30," ")</f>
        <v>بلال</v>
      </c>
      <c r="D146" s="88" t="str">
        <f>IF('كشف النقاط'!D30&gt;0,'كشف النقاط'!D30," ")</f>
        <v> </v>
      </c>
      <c r="E146" s="8" t="str">
        <f>IF('كشف النقاط'!J30&gt;0,'كشف النقاط'!J30," ")</f>
        <v> </v>
      </c>
      <c r="F146" s="8" t="str">
        <f>IF('كشف النقاط'!J83&gt;0,'كشف النقاط'!J83," ")</f>
        <v> </v>
      </c>
      <c r="G146" s="8" t="str">
        <f>IF('كشف النقاط'!J137&gt;0,'كشف النقاط'!J137," ")</f>
        <v> </v>
      </c>
      <c r="H146" s="8" t="str">
        <f>IF('كشف النقاط'!J189&gt;0,'كشف النقاط'!J189," ")</f>
        <v> </v>
      </c>
      <c r="I146" s="8" t="str">
        <f>IF('كشف النقاط'!J242&gt;0,'كشف النقاط'!J242," ")</f>
        <v> </v>
      </c>
      <c r="J146" s="8" t="str">
        <f>IF('كشف النقاط'!J296&gt;0,'كشف النقاط'!J296," ")</f>
        <v> </v>
      </c>
      <c r="K146" s="8" t="str">
        <f>IF('كشف النقاط'!J350&gt;0,'كشف النقاط'!J350," ")</f>
        <v> </v>
      </c>
    </row>
    <row r="147" spans="1:11" ht="15" hidden="1">
      <c r="A147" s="7">
        <v>23</v>
      </c>
      <c r="B147" s="50" t="str">
        <f>IF('كشف النقاط'!B31&gt;0,'كشف النقاط'!B31," ")</f>
        <v>ذويب </v>
      </c>
      <c r="C147" s="50" t="str">
        <f>IF('كشف النقاط'!C31&gt;0,'كشف النقاط'!C31," ")</f>
        <v> دنيازاد</v>
      </c>
      <c r="D147" s="88" t="str">
        <f>IF('كشف النقاط'!D31&gt;0,'كشف النقاط'!D31," ")</f>
        <v>مع</v>
      </c>
      <c r="E147" s="8" t="str">
        <f>IF('كشف النقاط'!J31&gt;0,'كشف النقاط'!J31," ")</f>
        <v> </v>
      </c>
      <c r="F147" s="8" t="str">
        <f>IF('كشف النقاط'!J84&gt;0,'كشف النقاط'!J84," ")</f>
        <v> </v>
      </c>
      <c r="G147" s="8" t="str">
        <f>IF('كشف النقاط'!J138&gt;0,'كشف النقاط'!J138," ")</f>
        <v> </v>
      </c>
      <c r="H147" s="8" t="str">
        <f>IF('كشف النقاط'!J190&gt;0,'كشف النقاط'!J190," ")</f>
        <v> </v>
      </c>
      <c r="I147" s="8" t="str">
        <f>IF('كشف النقاط'!J243&gt;0,'كشف النقاط'!J243," ")</f>
        <v> </v>
      </c>
      <c r="J147" s="8" t="str">
        <f>IF('كشف النقاط'!J297&gt;0,'كشف النقاط'!J297," ")</f>
        <v> </v>
      </c>
      <c r="K147" s="8" t="str">
        <f>IF('كشف النقاط'!J351&gt;0,'كشف النقاط'!J351," ")</f>
        <v> </v>
      </c>
    </row>
    <row r="148" spans="1:11" ht="15" hidden="1">
      <c r="A148" s="7">
        <v>24</v>
      </c>
      <c r="B148" s="50" t="e">
        <f>IF('كشف النقاط'!#REF!&gt;0,'كشف النقاط'!#REF!," ")</f>
        <v>#REF!</v>
      </c>
      <c r="C148" s="50" t="e">
        <f>IF('كشف النقاط'!#REF!&gt;0,'كشف النقاط'!#REF!," ")</f>
        <v>#REF!</v>
      </c>
      <c r="D148" s="88" t="e">
        <f>IF('كشف النقاط'!#REF!&gt;0,'كشف النقاط'!#REF!," ")</f>
        <v>#REF!</v>
      </c>
      <c r="E148" s="8" t="e">
        <f>IF('كشف النقاط'!#REF!&gt;0,'كشف النقاط'!#REF!," ")</f>
        <v>#REF!</v>
      </c>
      <c r="F148" s="8" t="e">
        <f>IF('كشف النقاط'!#REF!&gt;0,'كشف النقاط'!#REF!," ")</f>
        <v>#REF!</v>
      </c>
      <c r="G148" s="8" t="e">
        <f>IF('كشف النقاط'!#REF!&gt;0,'كشف النقاط'!#REF!," ")</f>
        <v>#REF!</v>
      </c>
      <c r="H148" s="8" t="e">
        <f>IF('كشف النقاط'!#REF!&gt;0,'كشف النقاط'!#REF!," ")</f>
        <v>#REF!</v>
      </c>
      <c r="I148" s="8" t="e">
        <f>IF('كشف النقاط'!#REF!&gt;0,'كشف النقاط'!#REF!," ")</f>
        <v>#REF!</v>
      </c>
      <c r="J148" s="8" t="e">
        <f>IF('كشف النقاط'!#REF!&gt;0,'كشف النقاط'!#REF!," ")</f>
        <v>#REF!</v>
      </c>
      <c r="K148" s="8" t="e">
        <f>IF('كشف النقاط'!#REF!&gt;0,'كشف النقاط'!#REF!," ")</f>
        <v>#REF!</v>
      </c>
    </row>
    <row r="149" spans="1:11" ht="15" hidden="1">
      <c r="A149" s="7">
        <v>25</v>
      </c>
      <c r="B149" s="50" t="e">
        <f>IF('كشف النقاط'!#REF!&gt;0,'كشف النقاط'!#REF!," ")</f>
        <v>#REF!</v>
      </c>
      <c r="C149" s="50" t="e">
        <f>IF('كشف النقاط'!#REF!&gt;0,'كشف النقاط'!#REF!," ")</f>
        <v>#REF!</v>
      </c>
      <c r="D149" s="88" t="e">
        <f>IF('كشف النقاط'!#REF!&gt;0,'كشف النقاط'!#REF!," ")</f>
        <v>#REF!</v>
      </c>
      <c r="E149" s="8" t="e">
        <f>IF('كشف النقاط'!#REF!&gt;0,'كشف النقاط'!#REF!," ")</f>
        <v>#REF!</v>
      </c>
      <c r="F149" s="8" t="e">
        <f>IF('كشف النقاط'!#REF!&gt;0,'كشف النقاط'!#REF!," ")</f>
        <v>#REF!</v>
      </c>
      <c r="G149" s="8" t="e">
        <f>IF('كشف النقاط'!#REF!&gt;0,'كشف النقاط'!#REF!," ")</f>
        <v>#REF!</v>
      </c>
      <c r="H149" s="8" t="e">
        <f>IF('كشف النقاط'!#REF!&gt;0,'كشف النقاط'!#REF!," ")</f>
        <v>#REF!</v>
      </c>
      <c r="I149" s="8" t="e">
        <f>IF('كشف النقاط'!#REF!&gt;0,'كشف النقاط'!#REF!," ")</f>
        <v>#REF!</v>
      </c>
      <c r="J149" s="8" t="e">
        <f>IF('كشف النقاط'!#REF!&gt;0,'كشف النقاط'!#REF!," ")</f>
        <v>#REF!</v>
      </c>
      <c r="K149" s="8" t="e">
        <f>IF('كشف النقاط'!#REF!&gt;0,'كشف النقاط'!#REF!," ")</f>
        <v>#REF!</v>
      </c>
    </row>
    <row r="150" spans="8:9" ht="12.75">
      <c r="H150" s="14"/>
      <c r="I150" s="14"/>
    </row>
    <row r="153" ht="12.75">
      <c r="B153" s="170">
        <f ca="1">TODAY()</f>
        <v>42921</v>
      </c>
    </row>
  </sheetData>
  <sheetProtection/>
  <mergeCells count="21">
    <mergeCell ref="K57:K58"/>
    <mergeCell ref="E57:E58"/>
    <mergeCell ref="F57:F58"/>
    <mergeCell ref="G57:G58"/>
    <mergeCell ref="H57:H58"/>
    <mergeCell ref="I57:I58"/>
    <mergeCell ref="J57:J58"/>
    <mergeCell ref="K6:K7"/>
    <mergeCell ref="E6:E7"/>
    <mergeCell ref="F6:F7"/>
    <mergeCell ref="G6:G7"/>
    <mergeCell ref="H6:H7"/>
    <mergeCell ref="I6:I7"/>
    <mergeCell ref="J6:J7"/>
    <mergeCell ref="K123:K124"/>
    <mergeCell ref="E123:E124"/>
    <mergeCell ref="F123:F124"/>
    <mergeCell ref="G123:G124"/>
    <mergeCell ref="H123:H124"/>
    <mergeCell ref="I123:I124"/>
    <mergeCell ref="J123:J124"/>
  </mergeCells>
  <printOptions/>
  <pageMargins left="0.31496062992125984" right="0.31496062992125984" top="0.7480314960629921" bottom="0.7480314960629921" header="0.31496062992125984" footer="0.31496062992125984"/>
  <pageSetup horizontalDpi="600" verticalDpi="600" orientation="portrait" paperSize="9" scale="96" r:id="rId1"/>
  <rowBreaks count="1" manualBreakCount="1">
    <brk id="51" max="11" man="1"/>
  </rowBreaks>
</worksheet>
</file>

<file path=xl/worksheets/sheet8.xml><?xml version="1.0" encoding="utf-8"?>
<worksheet xmlns="http://schemas.openxmlformats.org/spreadsheetml/2006/main" xmlns:r="http://schemas.openxmlformats.org/officeDocument/2006/relationships">
  <sheetPr>
    <tabColor indexed="33"/>
  </sheetPr>
  <dimension ref="A1:V376"/>
  <sheetViews>
    <sheetView rightToLeft="1" view="pageBreakPreview" zoomScale="91" zoomScaleSheetLayoutView="91" workbookViewId="0" topLeftCell="A4">
      <selection activeCell="N16" sqref="N16:N17"/>
    </sheetView>
  </sheetViews>
  <sheetFormatPr defaultColWidth="11.421875" defaultRowHeight="12.75"/>
  <cols>
    <col min="1" max="1" width="11.7109375" style="175" customWidth="1"/>
    <col min="2" max="2" width="14.421875" style="175" bestFit="1" customWidth="1"/>
    <col min="3" max="3" width="8.28125" style="175" customWidth="1"/>
    <col min="4" max="4" width="5.7109375" style="175" customWidth="1"/>
    <col min="5" max="5" width="5.28125" style="175" customWidth="1"/>
    <col min="6" max="6" width="25.7109375" style="175" customWidth="1"/>
    <col min="7" max="7" width="6.140625" style="175" customWidth="1"/>
    <col min="8" max="8" width="5.421875" style="175" customWidth="1"/>
    <col min="9" max="9" width="9.140625" style="175" customWidth="1"/>
    <col min="10" max="10" width="5.57421875" style="175" customWidth="1"/>
    <col min="11" max="11" width="4.57421875" style="175" customWidth="1"/>
    <col min="12" max="12" width="6.57421875" style="175" customWidth="1"/>
    <col min="13" max="13" width="5.140625" style="175" customWidth="1"/>
    <col min="14" max="14" width="4.421875" style="175" customWidth="1"/>
    <col min="15" max="15" width="8.140625" style="175" customWidth="1"/>
    <col min="16" max="16" width="5.7109375" style="175" customWidth="1"/>
    <col min="17" max="17" width="4.7109375" style="175" customWidth="1"/>
    <col min="18" max="18" width="11.421875" style="175" customWidth="1"/>
    <col min="19" max="19" width="11.57421875" style="175" bestFit="1" customWidth="1"/>
    <col min="20" max="16384" width="11.421875" style="175" customWidth="1"/>
  </cols>
  <sheetData>
    <row r="1" spans="1:12" ht="18" customHeight="1">
      <c r="A1" s="267" t="s">
        <v>56</v>
      </c>
      <c r="B1" s="268"/>
      <c r="C1" s="268"/>
      <c r="D1" s="268"/>
      <c r="E1" s="268"/>
      <c r="F1" s="268"/>
      <c r="G1" s="268"/>
      <c r="L1" s="108" t="s">
        <v>50</v>
      </c>
    </row>
    <row r="2" spans="6:9" ht="15.75">
      <c r="F2" s="289" t="s">
        <v>57</v>
      </c>
      <c r="G2" s="285" t="s">
        <v>20</v>
      </c>
      <c r="H2" s="128"/>
      <c r="I2" s="128"/>
    </row>
    <row r="3" spans="6:9" ht="15.75">
      <c r="F3" s="289" t="s">
        <v>58</v>
      </c>
      <c r="G3" s="285" t="s">
        <v>59</v>
      </c>
      <c r="H3" s="128"/>
      <c r="I3" s="128"/>
    </row>
    <row r="4" spans="6:9" ht="15.75">
      <c r="F4" s="289" t="s">
        <v>60</v>
      </c>
      <c r="G4" s="285" t="s">
        <v>61</v>
      </c>
      <c r="H4" s="128"/>
      <c r="I4" s="128"/>
    </row>
    <row r="5" spans="4:19" ht="23.25">
      <c r="D5" s="707" t="s">
        <v>346</v>
      </c>
      <c r="E5" s="707"/>
      <c r="F5" s="707"/>
      <c r="G5" s="707"/>
      <c r="H5" s="707"/>
      <c r="I5" s="707"/>
      <c r="J5" s="707"/>
      <c r="K5" s="707"/>
      <c r="S5" s="459"/>
    </row>
    <row r="6" spans="1:17" ht="18.75" customHeight="1">
      <c r="A6" s="285" t="s">
        <v>347</v>
      </c>
      <c r="B6" s="708" t="s">
        <v>494</v>
      </c>
      <c r="C6" s="708"/>
      <c r="D6" s="128"/>
      <c r="E6" s="128"/>
      <c r="F6" s="167"/>
      <c r="G6" s="286"/>
      <c r="H6" s="167"/>
      <c r="I6" s="128"/>
      <c r="J6" s="128"/>
      <c r="K6" s="167"/>
      <c r="L6" s="287"/>
      <c r="M6" s="287"/>
      <c r="N6" s="287"/>
      <c r="O6" s="128"/>
      <c r="P6" s="128"/>
      <c r="Q6" s="128"/>
    </row>
    <row r="7" spans="1:17" ht="16.5" customHeight="1">
      <c r="A7" s="167" t="s">
        <v>62</v>
      </c>
      <c r="B7" s="288" t="str">
        <f>LOOKUP("r",'دورة 1 دورة2'!A:A,'دورة 1 دورة2'!C:C)</f>
        <v>شنش</v>
      </c>
      <c r="C7" s="289" t="s">
        <v>63</v>
      </c>
      <c r="D7" s="697" t="str">
        <f>LOOKUP("r",'دورة 1 دورة2'!A:A,'دورة 1 دورة2'!D:D)</f>
        <v>بلال</v>
      </c>
      <c r="E7" s="697"/>
      <c r="F7" s="290" t="s">
        <v>64</v>
      </c>
      <c r="G7" s="719">
        <f>LOOKUP("r",'دورة 1 دورة2'!A:A,'دورة 1 دورة2'!F:F)</f>
        <v>34006</v>
      </c>
      <c r="H7" s="719"/>
      <c r="I7" s="719"/>
      <c r="J7" s="128"/>
      <c r="K7" s="289" t="s">
        <v>65</v>
      </c>
      <c r="L7" s="697" t="str">
        <f>LOOKUP("r",'دورة 1 دورة2'!A:A,'دورة 1 دورة2'!G:G)</f>
        <v>سوق أهراس</v>
      </c>
      <c r="M7" s="697"/>
      <c r="O7" s="274" t="s">
        <v>66</v>
      </c>
      <c r="P7" s="697" t="str">
        <f>LOOKUP("r",'دورة 1 دورة2'!A:A,'دورة 1 دورة2'!H:H)</f>
        <v>سوق أهراس </v>
      </c>
      <c r="Q7" s="697"/>
    </row>
    <row r="8" spans="1:17" ht="16.5" customHeight="1">
      <c r="A8" s="285" t="s">
        <v>67</v>
      </c>
      <c r="B8" s="291" t="str">
        <f>LOOKUP("r",'دورة 1 دورة2'!A:A,'دورة 1 دورة2'!E:E)</f>
        <v>11/6038443</v>
      </c>
      <c r="C8" s="292"/>
      <c r="D8" s="167" t="s">
        <v>68</v>
      </c>
      <c r="E8" s="128" t="s">
        <v>136</v>
      </c>
      <c r="F8" s="128"/>
      <c r="G8" s="286"/>
      <c r="H8" s="128"/>
      <c r="I8" s="167" t="s">
        <v>69</v>
      </c>
      <c r="K8" s="128"/>
      <c r="L8" s="128"/>
      <c r="M8" s="167" t="s">
        <v>70</v>
      </c>
      <c r="O8" s="687" t="s">
        <v>135</v>
      </c>
      <c r="P8" s="687"/>
      <c r="Q8" s="687"/>
    </row>
    <row r="9" spans="1:17" ht="16.5" customHeight="1" thickBot="1">
      <c r="A9" s="269" t="s">
        <v>71</v>
      </c>
      <c r="B9" s="706" t="s">
        <v>88</v>
      </c>
      <c r="C9" s="706"/>
      <c r="D9" s="128"/>
      <c r="E9" s="128"/>
      <c r="F9" s="128"/>
      <c r="G9" s="286"/>
      <c r="H9" s="128"/>
      <c r="I9" s="128"/>
      <c r="J9" s="167"/>
      <c r="K9" s="128"/>
      <c r="L9" s="128"/>
      <c r="M9" s="167"/>
      <c r="N9" s="287"/>
      <c r="O9" s="287"/>
      <c r="P9" s="128"/>
      <c r="Q9" s="128"/>
    </row>
    <row r="10" spans="1:17" ht="24" customHeight="1">
      <c r="A10" s="698" t="s">
        <v>26</v>
      </c>
      <c r="B10" s="699" t="s">
        <v>72</v>
      </c>
      <c r="C10" s="700"/>
      <c r="D10" s="700"/>
      <c r="E10" s="701"/>
      <c r="F10" s="699" t="s">
        <v>73</v>
      </c>
      <c r="G10" s="700"/>
      <c r="H10" s="701"/>
      <c r="I10" s="702" t="s">
        <v>74</v>
      </c>
      <c r="J10" s="700"/>
      <c r="K10" s="700"/>
      <c r="L10" s="700"/>
      <c r="M10" s="700"/>
      <c r="N10" s="700"/>
      <c r="O10" s="700"/>
      <c r="P10" s="700"/>
      <c r="Q10" s="701"/>
    </row>
    <row r="11" spans="1:17" ht="16.5" customHeight="1">
      <c r="A11" s="673"/>
      <c r="B11" s="691" t="s">
        <v>153</v>
      </c>
      <c r="C11" s="679" t="s">
        <v>154</v>
      </c>
      <c r="D11" s="272" t="s">
        <v>75</v>
      </c>
      <c r="E11" s="704" t="s">
        <v>76</v>
      </c>
      <c r="F11" s="711" t="s">
        <v>77</v>
      </c>
      <c r="G11" s="303" t="s">
        <v>75</v>
      </c>
      <c r="H11" s="704" t="s">
        <v>76</v>
      </c>
      <c r="I11" s="703" t="s">
        <v>78</v>
      </c>
      <c r="J11" s="692"/>
      <c r="K11" s="692"/>
      <c r="L11" s="692" t="s">
        <v>79</v>
      </c>
      <c r="M11" s="692"/>
      <c r="N11" s="692"/>
      <c r="O11" s="692" t="s">
        <v>26</v>
      </c>
      <c r="P11" s="692"/>
      <c r="Q11" s="693"/>
    </row>
    <row r="12" spans="1:17" ht="16.5" customHeight="1" thickBot="1">
      <c r="A12" s="674"/>
      <c r="B12" s="710"/>
      <c r="C12" s="680"/>
      <c r="D12" s="294" t="s">
        <v>80</v>
      </c>
      <c r="E12" s="705"/>
      <c r="F12" s="712"/>
      <c r="G12" s="307" t="s">
        <v>80</v>
      </c>
      <c r="H12" s="705"/>
      <c r="I12" s="293" t="s">
        <v>81</v>
      </c>
      <c r="J12" s="294" t="s">
        <v>82</v>
      </c>
      <c r="K12" s="294" t="s">
        <v>83</v>
      </c>
      <c r="L12" s="294" t="s">
        <v>81</v>
      </c>
      <c r="M12" s="294" t="s">
        <v>82</v>
      </c>
      <c r="N12" s="294" t="s">
        <v>83</v>
      </c>
      <c r="O12" s="294" t="s">
        <v>81</v>
      </c>
      <c r="P12" s="294" t="s">
        <v>82</v>
      </c>
      <c r="Q12" s="295" t="s">
        <v>83</v>
      </c>
    </row>
    <row r="13" spans="1:17" ht="16.5" customHeight="1">
      <c r="A13" s="686" t="s">
        <v>44</v>
      </c>
      <c r="B13" s="688" t="s">
        <v>155</v>
      </c>
      <c r="C13" s="713" t="s">
        <v>161</v>
      </c>
      <c r="D13" s="689">
        <v>12</v>
      </c>
      <c r="E13" s="695">
        <v>12</v>
      </c>
      <c r="F13" s="281" t="s">
        <v>92</v>
      </c>
      <c r="G13" s="275">
        <v>6</v>
      </c>
      <c r="H13" s="282">
        <v>6</v>
      </c>
      <c r="I13" s="279">
        <f>LOOKUP("r",'دورة 1 دورة2'!A:A,'دورة 1 دورة2'!I:I)</f>
        <v>60</v>
      </c>
      <c r="J13" s="276">
        <f>IF(I13&lt;60,0,6)</f>
        <v>6</v>
      </c>
      <c r="K13" s="276">
        <f>LOOKUP("r",'دورة 1 دورة2'!A:A,'دورة 1 دورة2'!K:K)</f>
        <v>1</v>
      </c>
      <c r="L13" s="696">
        <f>(I13+I14)/12</f>
        <v>11.5</v>
      </c>
      <c r="M13" s="671">
        <f>IF(L13&lt;10,J13+J14,12)</f>
        <v>12</v>
      </c>
      <c r="N13" s="671" t="str">
        <f>LOOKUP("r",'دورة 1 دورة2'!A:A,'دورة 1 دورة2'!S:S)</f>
        <v>د1</v>
      </c>
      <c r="O13" s="694">
        <f>(I13+I14+I15+I16+I17+I18+I19)/30</f>
        <v>10.308333333333334</v>
      </c>
      <c r="P13" s="689">
        <f>IF(O13&lt;10,M13+M15+M16+M18,30)</f>
        <v>30</v>
      </c>
      <c r="Q13" s="695" t="str">
        <f>LOOKUP("r",'دورة 1 دورة2'!A:A,'دورة 1 دورة2'!BE:BE)</f>
        <v>د1</v>
      </c>
    </row>
    <row r="14" spans="1:17" ht="16.5" customHeight="1">
      <c r="A14" s="673"/>
      <c r="B14" s="676"/>
      <c r="C14" s="679"/>
      <c r="D14" s="664"/>
      <c r="E14" s="658"/>
      <c r="F14" s="310" t="s">
        <v>133</v>
      </c>
      <c r="G14" s="304">
        <v>6</v>
      </c>
      <c r="H14" s="311">
        <v>6</v>
      </c>
      <c r="I14" s="309">
        <f>LOOKUP("r",'دورة 1 دورة2'!A:A,'دورة 1 دورة2'!M:M)</f>
        <v>78</v>
      </c>
      <c r="J14" s="58">
        <f>IF(I14&lt;60,0,6)</f>
        <v>6</v>
      </c>
      <c r="K14" s="58">
        <f>LOOKUP("r",'دورة 1 دورة2'!A:A,'دورة 1 دورة2'!O:O)</f>
        <v>1</v>
      </c>
      <c r="L14" s="664"/>
      <c r="M14" s="664"/>
      <c r="N14" s="664"/>
      <c r="O14" s="664"/>
      <c r="P14" s="664"/>
      <c r="Q14" s="658"/>
    </row>
    <row r="15" spans="1:17" ht="16.5" customHeight="1">
      <c r="A15" s="673"/>
      <c r="B15" s="308" t="s">
        <v>156</v>
      </c>
      <c r="C15" s="61" t="s">
        <v>162</v>
      </c>
      <c r="D15" s="58">
        <v>3</v>
      </c>
      <c r="E15" s="306">
        <v>3</v>
      </c>
      <c r="F15" s="312" t="s">
        <v>117</v>
      </c>
      <c r="G15" s="304">
        <v>3</v>
      </c>
      <c r="H15" s="311">
        <v>3</v>
      </c>
      <c r="I15" s="309">
        <f>LOOKUP("r",'دورة 1 دورة2'!A:A,'دورة 1 دورة2'!V:V)</f>
        <v>24.75</v>
      </c>
      <c r="J15" s="58">
        <f>IF(I15&lt;30,0,3)</f>
        <v>0</v>
      </c>
      <c r="K15" s="58">
        <f>LOOKUP("r",'دورة 1 دورة2'!A:A,'دورة 1 دورة2'!X:X)</f>
        <v>1</v>
      </c>
      <c r="L15" s="305">
        <f>I15/3</f>
        <v>8.25</v>
      </c>
      <c r="M15" s="304">
        <f>IF(L15&lt;10,0,J15)</f>
        <v>0</v>
      </c>
      <c r="N15" s="304">
        <f>K15</f>
        <v>1</v>
      </c>
      <c r="O15" s="664"/>
      <c r="P15" s="664"/>
      <c r="Q15" s="658"/>
    </row>
    <row r="16" spans="1:17" ht="16.5" customHeight="1">
      <c r="A16" s="673"/>
      <c r="B16" s="691" t="s">
        <v>158</v>
      </c>
      <c r="C16" s="709" t="s">
        <v>163</v>
      </c>
      <c r="D16" s="664">
        <v>8</v>
      </c>
      <c r="E16" s="658">
        <v>8</v>
      </c>
      <c r="F16" s="312" t="s">
        <v>134</v>
      </c>
      <c r="G16" s="304">
        <v>4</v>
      </c>
      <c r="H16" s="311">
        <v>4</v>
      </c>
      <c r="I16" s="309">
        <f>LOOKUP("r",'دورة 1 دورة2'!A:A,'دورة 1 دورة2'!AC:AC)</f>
        <v>44</v>
      </c>
      <c r="J16" s="58">
        <f>IF(I16&lt;40,0,4)</f>
        <v>4</v>
      </c>
      <c r="K16" s="58">
        <f>LOOKUP("r",'دورة 1 دورة2'!A:A,'دورة 1 دورة2'!AE:AE)</f>
        <v>1</v>
      </c>
      <c r="L16" s="667">
        <f>(I16+I17)/8</f>
        <v>11.0625</v>
      </c>
      <c r="M16" s="669">
        <f>IF(L16&lt;10,J16+J17,8)</f>
        <v>8</v>
      </c>
      <c r="N16" s="669" t="str">
        <f>LOOKUP("r",'دورة 1 دورة2'!A:A,'دورة 1 دورة2'!AM:AM)</f>
        <v>د1</v>
      </c>
      <c r="O16" s="664"/>
      <c r="P16" s="664"/>
      <c r="Q16" s="658"/>
    </row>
    <row r="17" spans="1:17" ht="16.5" customHeight="1">
      <c r="A17" s="673"/>
      <c r="B17" s="676"/>
      <c r="C17" s="679"/>
      <c r="D17" s="664"/>
      <c r="E17" s="658"/>
      <c r="F17" s="312" t="s">
        <v>96</v>
      </c>
      <c r="G17" s="304">
        <v>4</v>
      </c>
      <c r="H17" s="311">
        <v>4</v>
      </c>
      <c r="I17" s="309">
        <f>LOOKUP("r",'دورة 1 دورة2'!A:A,'دورة 1 دورة2'!AG:AG)</f>
        <v>44.5</v>
      </c>
      <c r="J17" s="58">
        <f>IF(I17&lt;40,0,4)</f>
        <v>4</v>
      </c>
      <c r="K17" s="58">
        <f>LOOKUP("r",'دورة 1 دورة2'!A:A,'دورة 1 دورة2'!AI:AI)</f>
        <v>1</v>
      </c>
      <c r="L17" s="664"/>
      <c r="M17" s="664"/>
      <c r="N17" s="664"/>
      <c r="O17" s="664"/>
      <c r="P17" s="664"/>
      <c r="Q17" s="658"/>
    </row>
    <row r="18" spans="1:17" ht="16.5" customHeight="1">
      <c r="A18" s="673"/>
      <c r="B18" s="691" t="s">
        <v>159</v>
      </c>
      <c r="C18" s="709" t="s">
        <v>164</v>
      </c>
      <c r="D18" s="664">
        <v>7</v>
      </c>
      <c r="E18" s="658">
        <v>7</v>
      </c>
      <c r="F18" s="312" t="s">
        <v>97</v>
      </c>
      <c r="G18" s="304">
        <v>3</v>
      </c>
      <c r="H18" s="311">
        <v>3</v>
      </c>
      <c r="I18" s="309">
        <f>LOOKUP("r",'دورة 1 دورة2'!A:A,'دورة 1 دورة2'!AP:AP)</f>
        <v>24</v>
      </c>
      <c r="J18" s="58">
        <f>IF(I18&lt;30,0,3)</f>
        <v>0</v>
      </c>
      <c r="K18" s="58">
        <f>LOOKUP("r",'دورة 1 دورة2'!A:A,'دورة 1 دورة2'!AR:AR)</f>
        <v>1</v>
      </c>
      <c r="L18" s="667">
        <f>(I18+I19)/7</f>
        <v>8.285714285714286</v>
      </c>
      <c r="M18" s="669">
        <f>IF(L18&lt;10,J18+J19,7)</f>
        <v>0</v>
      </c>
      <c r="N18" s="669" t="str">
        <f>LOOKUP("r",'دورة 1 دورة2'!A:A,'دورة 1 دورة2'!AZ:AZ)</f>
        <v>د1</v>
      </c>
      <c r="O18" s="664"/>
      <c r="P18" s="664"/>
      <c r="Q18" s="658"/>
    </row>
    <row r="19" spans="1:17" ht="16.5" customHeight="1" thickBot="1">
      <c r="A19" s="674"/>
      <c r="B19" s="677"/>
      <c r="C19" s="680"/>
      <c r="D19" s="665"/>
      <c r="E19" s="659"/>
      <c r="F19" s="283" t="s">
        <v>98</v>
      </c>
      <c r="G19" s="278">
        <v>4</v>
      </c>
      <c r="H19" s="284">
        <v>4</v>
      </c>
      <c r="I19" s="280">
        <f>LOOKUP("r",'دورة 1 دورة2'!A:A,'دورة 1 دورة2'!AT:AT)</f>
        <v>34</v>
      </c>
      <c r="J19" s="277">
        <f>IF(I19&lt;40,0,4)</f>
        <v>0</v>
      </c>
      <c r="K19" s="277">
        <f>LOOKUP("r",'دورة 1 دورة2'!A:A,'دورة 1 دورة2'!AV:AV)</f>
        <v>1</v>
      </c>
      <c r="L19" s="665"/>
      <c r="M19" s="665"/>
      <c r="N19" s="665"/>
      <c r="O19" s="665"/>
      <c r="P19" s="665"/>
      <c r="Q19" s="659"/>
    </row>
    <row r="20" spans="1:17" ht="16.5" customHeight="1">
      <c r="A20" s="672" t="s">
        <v>89</v>
      </c>
      <c r="B20" s="675" t="s">
        <v>160</v>
      </c>
      <c r="C20" s="678" t="s">
        <v>161</v>
      </c>
      <c r="D20" s="616">
        <v>30</v>
      </c>
      <c r="E20" s="657">
        <v>30</v>
      </c>
      <c r="F20" s="660" t="s">
        <v>48</v>
      </c>
      <c r="G20" s="663">
        <v>30</v>
      </c>
      <c r="H20" s="657">
        <v>30</v>
      </c>
      <c r="I20" s="682">
        <f>LOOKUP("r",'دورة 1 دورة2'!A:A,'دورة 1 دورة2'!BH:BH)</f>
        <v>480</v>
      </c>
      <c r="J20" s="616">
        <f>IF(I20&lt;10,0,30)</f>
        <v>30</v>
      </c>
      <c r="K20" s="616" t="str">
        <f>LOOKUP("r",'دورة 1 دورة2'!A:A,'دورة 1 دورة2'!BM:BM)</f>
        <v>د1</v>
      </c>
      <c r="L20" s="666">
        <f>I20/30</f>
        <v>16</v>
      </c>
      <c r="M20" s="663">
        <f>IF(L20&lt;10,0,30)</f>
        <v>30</v>
      </c>
      <c r="N20" s="663" t="str">
        <f>LOOKUP("r",'دورة 1 دورة2'!A:A,'دورة 1 دورة2'!AZ:AZ)</f>
        <v>د1</v>
      </c>
      <c r="O20" s="685">
        <f>L20</f>
        <v>16</v>
      </c>
      <c r="P20" s="663">
        <f>M20</f>
        <v>30</v>
      </c>
      <c r="Q20" s="657" t="str">
        <f>LOOKUP("r",'دورة 1 دورة2'!A:A,'دورة 1 دورة2'!BM:BM)</f>
        <v>د1</v>
      </c>
    </row>
    <row r="21" spans="1:17" ht="16.5" customHeight="1">
      <c r="A21" s="673"/>
      <c r="B21" s="676"/>
      <c r="C21" s="679"/>
      <c r="D21" s="664"/>
      <c r="E21" s="658"/>
      <c r="F21" s="661"/>
      <c r="G21" s="664"/>
      <c r="H21" s="658"/>
      <c r="I21" s="683"/>
      <c r="J21" s="664"/>
      <c r="K21" s="664"/>
      <c r="L21" s="667"/>
      <c r="M21" s="669"/>
      <c r="N21" s="669"/>
      <c r="O21" s="664"/>
      <c r="P21" s="664"/>
      <c r="Q21" s="658"/>
    </row>
    <row r="22" spans="1:17" ht="16.5" customHeight="1" thickBot="1">
      <c r="A22" s="674"/>
      <c r="B22" s="677"/>
      <c r="C22" s="680"/>
      <c r="D22" s="665"/>
      <c r="E22" s="659"/>
      <c r="F22" s="662"/>
      <c r="G22" s="665"/>
      <c r="H22" s="659"/>
      <c r="I22" s="684"/>
      <c r="J22" s="665"/>
      <c r="K22" s="665"/>
      <c r="L22" s="668"/>
      <c r="M22" s="670"/>
      <c r="N22" s="670"/>
      <c r="O22" s="665"/>
      <c r="P22" s="665"/>
      <c r="Q22" s="659"/>
    </row>
    <row r="23" spans="1:11" ht="11.25" customHeight="1" thickBot="1">
      <c r="A23" s="49"/>
      <c r="C23" s="690"/>
      <c r="D23" s="690"/>
      <c r="E23" s="690"/>
      <c r="F23" s="690"/>
      <c r="G23" s="270"/>
      <c r="H23" s="690"/>
      <c r="I23" s="690"/>
      <c r="J23" s="690"/>
      <c r="K23" s="690"/>
    </row>
    <row r="24" spans="1:16" ht="18.75" customHeight="1" thickBot="1">
      <c r="A24" s="167" t="s">
        <v>84</v>
      </c>
      <c r="B24" s="302">
        <f>(O13+O20)/2</f>
        <v>13.154166666666667</v>
      </c>
      <c r="C24" s="681" t="s">
        <v>90</v>
      </c>
      <c r="D24" s="681"/>
      <c r="E24" s="681"/>
      <c r="F24" s="681"/>
      <c r="G24" s="296">
        <f>P13+P20</f>
        <v>60</v>
      </c>
      <c r="H24" s="297"/>
      <c r="I24" s="298"/>
      <c r="J24" s="298" t="s">
        <v>85</v>
      </c>
      <c r="K24" s="298"/>
      <c r="L24" s="298"/>
      <c r="M24" s="298"/>
      <c r="N24" s="298"/>
      <c r="P24" s="299">
        <v>120</v>
      </c>
    </row>
    <row r="25" spans="1:16" ht="18.75" customHeight="1" thickBot="1">
      <c r="A25" s="167" t="s">
        <v>86</v>
      </c>
      <c r="B25" s="301" t="str">
        <f>IF(B24&lt;10,"راسب(ة)","ناجح(ة)")</f>
        <v>ناجح(ة)</v>
      </c>
      <c r="C25" s="128"/>
      <c r="D25" s="128"/>
      <c r="E25" s="128"/>
      <c r="F25" s="128"/>
      <c r="G25" s="286"/>
      <c r="H25" s="128"/>
      <c r="I25" s="235"/>
      <c r="J25" s="298" t="s">
        <v>87</v>
      </c>
      <c r="K25" s="298"/>
      <c r="L25" s="298"/>
      <c r="M25" s="298"/>
      <c r="N25" s="298"/>
      <c r="P25" s="61">
        <v>120</v>
      </c>
    </row>
    <row r="26" spans="1:16" ht="16.5" customHeight="1">
      <c r="A26" s="167" t="s">
        <v>371</v>
      </c>
      <c r="B26" s="167" t="s">
        <v>372</v>
      </c>
      <c r="C26" s="128"/>
      <c r="D26" s="128"/>
      <c r="E26" s="128"/>
      <c r="F26" s="128"/>
      <c r="G26" s="128"/>
      <c r="H26" s="128"/>
      <c r="I26" s="128"/>
      <c r="J26" s="128"/>
      <c r="K26" s="128"/>
      <c r="N26" s="128"/>
      <c r="O26" s="128"/>
      <c r="P26" s="128"/>
    </row>
    <row r="27" spans="1:13" ht="18">
      <c r="A27" s="167" t="s">
        <v>152</v>
      </c>
      <c r="B27" s="300">
        <f ca="1">TODAY()</f>
        <v>42921</v>
      </c>
      <c r="L27" s="687" t="s">
        <v>30</v>
      </c>
      <c r="M27" s="687"/>
    </row>
    <row r="28" spans="1:22" ht="18">
      <c r="A28" s="437"/>
      <c r="B28" s="438"/>
      <c r="C28" s="438"/>
      <c r="D28" s="438"/>
      <c r="E28" s="438"/>
      <c r="F28" s="438"/>
      <c r="G28" s="438"/>
      <c r="H28" s="439"/>
      <c r="I28" s="439"/>
      <c r="J28" s="440"/>
      <c r="K28" s="439"/>
      <c r="L28" s="439"/>
      <c r="M28" s="439"/>
      <c r="N28" s="439"/>
      <c r="O28" s="439"/>
      <c r="P28" s="439"/>
      <c r="Q28" s="439"/>
      <c r="R28" s="439"/>
      <c r="S28" s="439"/>
      <c r="T28" s="439"/>
      <c r="U28" s="439"/>
      <c r="V28" s="439"/>
    </row>
    <row r="29" spans="1:22" ht="15">
      <c r="A29" s="439"/>
      <c r="B29" s="439"/>
      <c r="C29" s="441"/>
      <c r="D29" s="441"/>
      <c r="E29" s="439"/>
      <c r="F29" s="439"/>
      <c r="G29" s="441"/>
      <c r="H29" s="441"/>
      <c r="I29" s="441"/>
      <c r="J29" s="439"/>
      <c r="K29" s="439"/>
      <c r="L29" s="439"/>
      <c r="M29" s="439"/>
      <c r="N29" s="439"/>
      <c r="O29" s="439"/>
      <c r="P29" s="439"/>
      <c r="Q29" s="439"/>
      <c r="R29" s="439"/>
      <c r="S29" s="439"/>
      <c r="T29" s="439"/>
      <c r="U29" s="439"/>
      <c r="V29" s="439"/>
    </row>
    <row r="30" spans="1:22" ht="15">
      <c r="A30" s="439"/>
      <c r="B30" s="439"/>
      <c r="C30" s="441"/>
      <c r="D30" s="441"/>
      <c r="E30" s="439"/>
      <c r="F30" s="439"/>
      <c r="G30" s="441"/>
      <c r="H30" s="441"/>
      <c r="I30" s="441"/>
      <c r="J30" s="439"/>
      <c r="K30" s="439"/>
      <c r="L30" s="439"/>
      <c r="M30" s="439"/>
      <c r="N30" s="439"/>
      <c r="O30" s="439"/>
      <c r="P30" s="439"/>
      <c r="Q30" s="439"/>
      <c r="R30" s="439"/>
      <c r="S30" s="439"/>
      <c r="T30" s="439"/>
      <c r="U30" s="439"/>
      <c r="V30" s="439"/>
    </row>
    <row r="31" spans="1:22" ht="18">
      <c r="A31" s="439"/>
      <c r="B31" s="439"/>
      <c r="C31" s="441"/>
      <c r="D31" s="441"/>
      <c r="E31" s="439"/>
      <c r="F31" s="439"/>
      <c r="G31" s="441"/>
      <c r="H31" s="441"/>
      <c r="I31" s="441"/>
      <c r="J31" s="439"/>
      <c r="K31" s="439"/>
      <c r="L31" s="439"/>
      <c r="M31" s="439"/>
      <c r="N31" s="439"/>
      <c r="O31" s="439"/>
      <c r="P31" s="439"/>
      <c r="Q31" s="439"/>
      <c r="R31" s="439"/>
      <c r="S31" s="440"/>
      <c r="T31" s="439"/>
      <c r="U31" s="439"/>
      <c r="V31" s="439"/>
    </row>
    <row r="32" spans="1:22" ht="18.75">
      <c r="A32" s="439"/>
      <c r="B32" s="439"/>
      <c r="C32" s="439"/>
      <c r="D32" s="714"/>
      <c r="E32" s="714"/>
      <c r="F32" s="714"/>
      <c r="G32" s="714"/>
      <c r="H32" s="714"/>
      <c r="I32" s="714"/>
      <c r="J32" s="714"/>
      <c r="K32" s="714"/>
      <c r="L32" s="439"/>
      <c r="M32" s="439"/>
      <c r="N32" s="439"/>
      <c r="O32" s="439"/>
      <c r="P32" s="439"/>
      <c r="Q32" s="439"/>
      <c r="R32" s="439"/>
      <c r="S32" s="439"/>
      <c r="T32" s="439"/>
      <c r="U32" s="439"/>
      <c r="V32" s="439"/>
    </row>
    <row r="33" spans="1:22" ht="12.75">
      <c r="A33" s="442"/>
      <c r="B33" s="715"/>
      <c r="C33" s="715"/>
      <c r="D33" s="439"/>
      <c r="E33" s="439"/>
      <c r="F33" s="443"/>
      <c r="G33" s="444"/>
      <c r="H33" s="443"/>
      <c r="I33" s="439"/>
      <c r="J33" s="439"/>
      <c r="K33" s="443"/>
      <c r="L33" s="445"/>
      <c r="M33" s="445"/>
      <c r="N33" s="445"/>
      <c r="O33" s="439"/>
      <c r="P33" s="439"/>
      <c r="Q33" s="439"/>
      <c r="R33" s="439"/>
      <c r="S33" s="439"/>
      <c r="T33" s="439"/>
      <c r="U33" s="439"/>
      <c r="V33" s="439"/>
    </row>
    <row r="34" spans="1:22" ht="12.75">
      <c r="A34" s="443"/>
      <c r="B34" s="716"/>
      <c r="C34" s="717"/>
      <c r="D34" s="717"/>
      <c r="E34" s="443"/>
      <c r="F34" s="446"/>
      <c r="G34" s="443"/>
      <c r="H34" s="447"/>
      <c r="I34" s="448"/>
      <c r="J34" s="449"/>
      <c r="K34" s="450"/>
      <c r="L34" s="718"/>
      <c r="M34" s="718"/>
      <c r="N34" s="446"/>
      <c r="O34" s="718"/>
      <c r="P34" s="718"/>
      <c r="Q34" s="439"/>
      <c r="R34" s="439"/>
      <c r="S34" s="439"/>
      <c r="T34" s="439"/>
      <c r="U34" s="439"/>
      <c r="V34" s="439"/>
    </row>
    <row r="35" spans="1:22" ht="12.75">
      <c r="A35" s="442"/>
      <c r="B35" s="442"/>
      <c r="C35" s="442"/>
      <c r="D35" s="443"/>
      <c r="E35" s="194"/>
      <c r="F35" s="439"/>
      <c r="G35" s="444"/>
      <c r="H35" s="439"/>
      <c r="I35" s="443"/>
      <c r="J35" s="443"/>
      <c r="K35" s="439"/>
      <c r="L35" s="439"/>
      <c r="M35" s="451"/>
      <c r="N35" s="718"/>
      <c r="O35" s="720"/>
      <c r="P35" s="720"/>
      <c r="Q35" s="720"/>
      <c r="R35" s="439"/>
      <c r="S35" s="439"/>
      <c r="T35" s="439"/>
      <c r="U35" s="439"/>
      <c r="V35" s="439"/>
    </row>
    <row r="36" spans="1:22" ht="12.75">
      <c r="A36" s="442"/>
      <c r="B36" s="717"/>
      <c r="C36" s="717"/>
      <c r="D36" s="439"/>
      <c r="E36" s="439"/>
      <c r="F36" s="439"/>
      <c r="G36" s="444"/>
      <c r="H36" s="439"/>
      <c r="I36" s="439"/>
      <c r="J36" s="443"/>
      <c r="K36" s="439"/>
      <c r="L36" s="439"/>
      <c r="M36" s="443"/>
      <c r="N36" s="445"/>
      <c r="O36" s="445"/>
      <c r="P36" s="439"/>
      <c r="Q36" s="439"/>
      <c r="R36" s="439"/>
      <c r="S36" s="439"/>
      <c r="T36" s="439"/>
      <c r="U36" s="439"/>
      <c r="V36" s="439"/>
    </row>
    <row r="37" spans="1:22" ht="12.75">
      <c r="A37" s="718"/>
      <c r="B37" s="718"/>
      <c r="C37" s="718"/>
      <c r="D37" s="718"/>
      <c r="E37" s="718"/>
      <c r="F37" s="718"/>
      <c r="G37" s="718"/>
      <c r="H37" s="718"/>
      <c r="I37" s="718"/>
      <c r="J37" s="718"/>
      <c r="K37" s="718"/>
      <c r="L37" s="718"/>
      <c r="M37" s="718"/>
      <c r="N37" s="718"/>
      <c r="O37" s="718"/>
      <c r="P37" s="718"/>
      <c r="Q37" s="718"/>
      <c r="R37" s="439"/>
      <c r="S37" s="439"/>
      <c r="T37" s="439"/>
      <c r="U37" s="439"/>
      <c r="V37" s="439"/>
    </row>
    <row r="38" spans="1:22" ht="12.75">
      <c r="A38" s="717"/>
      <c r="B38" s="446"/>
      <c r="C38" s="446"/>
      <c r="D38" s="446"/>
      <c r="E38" s="446"/>
      <c r="F38" s="446"/>
      <c r="G38" s="452"/>
      <c r="H38" s="451"/>
      <c r="I38" s="718"/>
      <c r="J38" s="718"/>
      <c r="K38" s="718"/>
      <c r="L38" s="718"/>
      <c r="M38" s="718"/>
      <c r="N38" s="718"/>
      <c r="O38" s="718"/>
      <c r="P38" s="718"/>
      <c r="Q38" s="718"/>
      <c r="R38" s="439"/>
      <c r="S38" s="439"/>
      <c r="T38" s="439"/>
      <c r="U38" s="439"/>
      <c r="V38" s="439"/>
    </row>
    <row r="39" spans="1:22" ht="12.75">
      <c r="A39" s="717"/>
      <c r="B39" s="446"/>
      <c r="C39" s="453"/>
      <c r="D39" s="446"/>
      <c r="E39" s="446"/>
      <c r="F39" s="443"/>
      <c r="G39" s="452"/>
      <c r="H39" s="443"/>
      <c r="I39" s="443"/>
      <c r="J39" s="443"/>
      <c r="K39" s="443"/>
      <c r="L39" s="443"/>
      <c r="M39" s="443"/>
      <c r="N39" s="443"/>
      <c r="O39" s="443"/>
      <c r="P39" s="443"/>
      <c r="Q39" s="443"/>
      <c r="R39" s="439"/>
      <c r="S39" s="439"/>
      <c r="T39" s="439"/>
      <c r="U39" s="439"/>
      <c r="V39" s="439"/>
    </row>
    <row r="40" spans="1:22" ht="12.75">
      <c r="A40" s="718"/>
      <c r="B40" s="718"/>
      <c r="C40" s="718"/>
      <c r="D40" s="717"/>
      <c r="E40" s="717"/>
      <c r="F40" s="194"/>
      <c r="G40" s="454"/>
      <c r="H40" s="454"/>
      <c r="I40" s="455"/>
      <c r="J40" s="445"/>
      <c r="K40" s="445"/>
      <c r="L40" s="721"/>
      <c r="M40" s="722"/>
      <c r="N40" s="722"/>
      <c r="O40" s="723"/>
      <c r="P40" s="717"/>
      <c r="Q40" s="717"/>
      <c r="R40" s="439"/>
      <c r="S40" s="439"/>
      <c r="T40" s="439"/>
      <c r="U40" s="439"/>
      <c r="V40" s="439"/>
    </row>
    <row r="41" spans="1:22" ht="12.75">
      <c r="A41" s="717"/>
      <c r="B41" s="717"/>
      <c r="C41" s="718"/>
      <c r="D41" s="717"/>
      <c r="E41" s="717"/>
      <c r="F41" s="194"/>
      <c r="G41" s="454"/>
      <c r="H41" s="454"/>
      <c r="I41" s="455"/>
      <c r="J41" s="445"/>
      <c r="K41" s="445"/>
      <c r="L41" s="717"/>
      <c r="M41" s="717"/>
      <c r="N41" s="717"/>
      <c r="O41" s="717"/>
      <c r="P41" s="717"/>
      <c r="Q41" s="717"/>
      <c r="R41" s="439"/>
      <c r="S41" s="439"/>
      <c r="T41" s="439"/>
      <c r="U41" s="439"/>
      <c r="V41" s="439"/>
    </row>
    <row r="42" spans="1:22" ht="12.75">
      <c r="A42" s="717"/>
      <c r="B42" s="446"/>
      <c r="C42" s="446"/>
      <c r="D42" s="445"/>
      <c r="E42" s="445"/>
      <c r="F42" s="194"/>
      <c r="G42" s="454"/>
      <c r="H42" s="454"/>
      <c r="I42" s="455"/>
      <c r="J42" s="445"/>
      <c r="K42" s="445"/>
      <c r="L42" s="455"/>
      <c r="M42" s="454"/>
      <c r="N42" s="454"/>
      <c r="O42" s="717"/>
      <c r="P42" s="717"/>
      <c r="Q42" s="717"/>
      <c r="R42" s="439"/>
      <c r="S42" s="439"/>
      <c r="T42" s="439"/>
      <c r="U42" s="439"/>
      <c r="V42" s="439"/>
    </row>
    <row r="43" spans="1:22" ht="12.75">
      <c r="A43" s="717"/>
      <c r="B43" s="718"/>
      <c r="C43" s="718"/>
      <c r="D43" s="717"/>
      <c r="E43" s="717"/>
      <c r="F43" s="194"/>
      <c r="G43" s="454"/>
      <c r="H43" s="454"/>
      <c r="I43" s="455"/>
      <c r="J43" s="445"/>
      <c r="K43" s="445"/>
      <c r="L43" s="721"/>
      <c r="M43" s="722"/>
      <c r="N43" s="722"/>
      <c r="O43" s="717"/>
      <c r="P43" s="717"/>
      <c r="Q43" s="717"/>
      <c r="R43" s="439"/>
      <c r="S43" s="439"/>
      <c r="T43" s="439"/>
      <c r="U43" s="439"/>
      <c r="V43" s="439"/>
    </row>
    <row r="44" spans="1:22" ht="12.75">
      <c r="A44" s="717"/>
      <c r="B44" s="717"/>
      <c r="C44" s="718"/>
      <c r="D44" s="717"/>
      <c r="E44" s="717"/>
      <c r="F44" s="194"/>
      <c r="G44" s="454"/>
      <c r="H44" s="454"/>
      <c r="I44" s="455"/>
      <c r="J44" s="445"/>
      <c r="K44" s="445"/>
      <c r="L44" s="717"/>
      <c r="M44" s="717"/>
      <c r="N44" s="717"/>
      <c r="O44" s="717"/>
      <c r="P44" s="717"/>
      <c r="Q44" s="717"/>
      <c r="R44" s="439"/>
      <c r="S44" s="439"/>
      <c r="T44" s="439"/>
      <c r="U44" s="439"/>
      <c r="V44" s="439"/>
    </row>
    <row r="45" spans="1:22" ht="12.75">
      <c r="A45" s="717"/>
      <c r="B45" s="718"/>
      <c r="C45" s="718"/>
      <c r="D45" s="717"/>
      <c r="E45" s="717"/>
      <c r="F45" s="194"/>
      <c r="G45" s="454"/>
      <c r="H45" s="454"/>
      <c r="I45" s="455"/>
      <c r="J45" s="445"/>
      <c r="K45" s="445"/>
      <c r="L45" s="721"/>
      <c r="M45" s="722"/>
      <c r="N45" s="722"/>
      <c r="O45" s="717"/>
      <c r="P45" s="717"/>
      <c r="Q45" s="717"/>
      <c r="R45" s="439"/>
      <c r="S45" s="439"/>
      <c r="T45" s="439"/>
      <c r="U45" s="439"/>
      <c r="V45" s="439"/>
    </row>
    <row r="46" spans="1:22" ht="12.75">
      <c r="A46" s="717"/>
      <c r="B46" s="717"/>
      <c r="C46" s="718"/>
      <c r="D46" s="717"/>
      <c r="E46" s="717"/>
      <c r="F46" s="194"/>
      <c r="G46" s="454"/>
      <c r="H46" s="454"/>
      <c r="I46" s="455"/>
      <c r="J46" s="445"/>
      <c r="K46" s="445"/>
      <c r="L46" s="717"/>
      <c r="M46" s="717"/>
      <c r="N46" s="717"/>
      <c r="O46" s="717"/>
      <c r="P46" s="717"/>
      <c r="Q46" s="717"/>
      <c r="R46" s="439"/>
      <c r="S46" s="439"/>
      <c r="T46" s="439"/>
      <c r="U46" s="439"/>
      <c r="V46" s="439"/>
    </row>
    <row r="47" spans="1:22" ht="12.75">
      <c r="A47" s="718"/>
      <c r="B47" s="718"/>
      <c r="C47" s="718"/>
      <c r="D47" s="717"/>
      <c r="E47" s="717"/>
      <c r="F47" s="724"/>
      <c r="G47" s="722"/>
      <c r="H47" s="717"/>
      <c r="I47" s="721"/>
      <c r="J47" s="717"/>
      <c r="K47" s="717"/>
      <c r="L47" s="721"/>
      <c r="M47" s="722"/>
      <c r="N47" s="722"/>
      <c r="O47" s="726"/>
      <c r="P47" s="722"/>
      <c r="Q47" s="717"/>
      <c r="R47" s="439"/>
      <c r="S47" s="439"/>
      <c r="T47" s="439"/>
      <c r="U47" s="439"/>
      <c r="V47" s="439"/>
    </row>
    <row r="48" spans="1:22" ht="12.75">
      <c r="A48" s="717"/>
      <c r="B48" s="717"/>
      <c r="C48" s="718"/>
      <c r="D48" s="717"/>
      <c r="E48" s="717"/>
      <c r="F48" s="724"/>
      <c r="G48" s="717"/>
      <c r="H48" s="717"/>
      <c r="I48" s="717"/>
      <c r="J48" s="717"/>
      <c r="K48" s="717"/>
      <c r="L48" s="721"/>
      <c r="M48" s="722"/>
      <c r="N48" s="722"/>
      <c r="O48" s="717"/>
      <c r="P48" s="717"/>
      <c r="Q48" s="717"/>
      <c r="R48" s="439"/>
      <c r="S48" s="439"/>
      <c r="T48" s="439"/>
      <c r="U48" s="439"/>
      <c r="V48" s="439"/>
    </row>
    <row r="49" spans="1:22" ht="12.75">
      <c r="A49" s="717"/>
      <c r="B49" s="717"/>
      <c r="C49" s="718"/>
      <c r="D49" s="717"/>
      <c r="E49" s="717"/>
      <c r="F49" s="724"/>
      <c r="G49" s="717"/>
      <c r="H49" s="717"/>
      <c r="I49" s="717"/>
      <c r="J49" s="717"/>
      <c r="K49" s="717"/>
      <c r="L49" s="721"/>
      <c r="M49" s="722"/>
      <c r="N49" s="722"/>
      <c r="O49" s="717"/>
      <c r="P49" s="717"/>
      <c r="Q49" s="717"/>
      <c r="R49" s="439"/>
      <c r="S49" s="439"/>
      <c r="T49" s="439"/>
      <c r="U49" s="439"/>
      <c r="V49" s="439"/>
    </row>
    <row r="50" spans="1:22" ht="12.75">
      <c r="A50" s="443"/>
      <c r="B50" s="439"/>
      <c r="C50" s="718"/>
      <c r="D50" s="718"/>
      <c r="E50" s="718"/>
      <c r="F50" s="718"/>
      <c r="G50" s="444"/>
      <c r="H50" s="718"/>
      <c r="I50" s="718"/>
      <c r="J50" s="718"/>
      <c r="K50" s="718"/>
      <c r="L50" s="439"/>
      <c r="M50" s="439"/>
      <c r="N50" s="439"/>
      <c r="O50" s="439"/>
      <c r="P50" s="439"/>
      <c r="Q50" s="439"/>
      <c r="R50" s="439"/>
      <c r="S50" s="439"/>
      <c r="T50" s="439"/>
      <c r="U50" s="439"/>
      <c r="V50" s="439"/>
    </row>
    <row r="51" spans="1:22" ht="12.75">
      <c r="A51" s="443"/>
      <c r="B51" s="456"/>
      <c r="C51" s="718"/>
      <c r="D51" s="718"/>
      <c r="E51" s="718"/>
      <c r="F51" s="718"/>
      <c r="G51" s="457"/>
      <c r="H51" s="443"/>
      <c r="I51" s="443"/>
      <c r="J51" s="443"/>
      <c r="K51" s="443"/>
      <c r="L51" s="443"/>
      <c r="M51" s="443"/>
      <c r="N51" s="443"/>
      <c r="O51" s="446"/>
      <c r="P51" s="457"/>
      <c r="Q51" s="439"/>
      <c r="R51" s="439"/>
      <c r="S51" s="439"/>
      <c r="T51" s="439"/>
      <c r="U51" s="439"/>
      <c r="V51" s="439"/>
    </row>
    <row r="52" spans="1:22" ht="12.75">
      <c r="A52" s="443"/>
      <c r="B52" s="443"/>
      <c r="C52" s="439"/>
      <c r="D52" s="439"/>
      <c r="E52" s="439"/>
      <c r="F52" s="439"/>
      <c r="G52" s="444"/>
      <c r="H52" s="439"/>
      <c r="I52" s="439"/>
      <c r="J52" s="443"/>
      <c r="K52" s="443"/>
      <c r="L52" s="443"/>
      <c r="M52" s="443"/>
      <c r="N52" s="443"/>
      <c r="O52" s="446"/>
      <c r="P52" s="446"/>
      <c r="Q52" s="439"/>
      <c r="R52" s="439"/>
      <c r="S52" s="439"/>
      <c r="T52" s="439"/>
      <c r="U52" s="439"/>
      <c r="V52" s="439"/>
    </row>
    <row r="53" spans="1:22" ht="12.75">
      <c r="A53" s="439"/>
      <c r="B53" s="439"/>
      <c r="C53" s="439"/>
      <c r="D53" s="439"/>
      <c r="E53" s="439"/>
      <c r="F53" s="439"/>
      <c r="G53" s="444"/>
      <c r="H53" s="439"/>
      <c r="I53" s="439"/>
      <c r="J53" s="439"/>
      <c r="K53" s="439"/>
      <c r="L53" s="439"/>
      <c r="M53" s="439"/>
      <c r="N53" s="439"/>
      <c r="O53" s="439"/>
      <c r="P53" s="439"/>
      <c r="Q53" s="439"/>
      <c r="R53" s="439"/>
      <c r="S53" s="439"/>
      <c r="T53" s="439"/>
      <c r="U53" s="439"/>
      <c r="V53" s="439"/>
    </row>
    <row r="54" spans="1:22" ht="15.75">
      <c r="A54" s="443"/>
      <c r="B54" s="458"/>
      <c r="C54" s="439"/>
      <c r="D54" s="439"/>
      <c r="E54" s="439"/>
      <c r="F54" s="439"/>
      <c r="G54" s="439"/>
      <c r="H54" s="439"/>
      <c r="I54" s="439"/>
      <c r="J54" s="439"/>
      <c r="K54" s="439"/>
      <c r="L54" s="725"/>
      <c r="M54" s="725"/>
      <c r="N54" s="439"/>
      <c r="O54" s="439"/>
      <c r="P54" s="439"/>
      <c r="Q54" s="439"/>
      <c r="R54" s="439"/>
      <c r="S54" s="439"/>
      <c r="T54" s="439"/>
      <c r="U54" s="439"/>
      <c r="V54" s="439"/>
    </row>
    <row r="55" spans="1:22" ht="12.75">
      <c r="A55" s="439"/>
      <c r="B55" s="439"/>
      <c r="C55" s="439"/>
      <c r="D55" s="439"/>
      <c r="E55" s="439"/>
      <c r="F55" s="439"/>
      <c r="G55" s="439"/>
      <c r="H55" s="439"/>
      <c r="I55" s="439"/>
      <c r="J55" s="439"/>
      <c r="K55" s="439"/>
      <c r="L55" s="439"/>
      <c r="M55" s="439"/>
      <c r="N55" s="439"/>
      <c r="O55" s="439"/>
      <c r="P55" s="439"/>
      <c r="Q55" s="439"/>
      <c r="R55" s="439"/>
      <c r="S55" s="439"/>
      <c r="T55" s="439"/>
      <c r="U55" s="439"/>
      <c r="V55" s="439"/>
    </row>
    <row r="56" spans="1:22" ht="12.75">
      <c r="A56" s="439"/>
      <c r="B56" s="439"/>
      <c r="C56" s="439"/>
      <c r="D56" s="439"/>
      <c r="E56" s="439"/>
      <c r="F56" s="439"/>
      <c r="G56" s="439"/>
      <c r="H56" s="439"/>
      <c r="I56" s="439"/>
      <c r="J56" s="439"/>
      <c r="K56" s="439"/>
      <c r="L56" s="439"/>
      <c r="M56" s="439"/>
      <c r="N56" s="439"/>
      <c r="O56" s="439"/>
      <c r="P56" s="439"/>
      <c r="Q56" s="439"/>
      <c r="R56" s="439"/>
      <c r="S56" s="439"/>
      <c r="T56" s="439"/>
      <c r="U56" s="439"/>
      <c r="V56" s="439"/>
    </row>
    <row r="57" spans="1:22" ht="12.75">
      <c r="A57" s="439"/>
      <c r="B57" s="439"/>
      <c r="C57" s="439"/>
      <c r="D57" s="439"/>
      <c r="E57" s="439"/>
      <c r="F57" s="439"/>
      <c r="G57" s="439"/>
      <c r="H57" s="439"/>
      <c r="I57" s="439"/>
      <c r="J57" s="439"/>
      <c r="K57" s="439"/>
      <c r="L57" s="439"/>
      <c r="M57" s="439"/>
      <c r="N57" s="439"/>
      <c r="O57" s="439"/>
      <c r="P57" s="439"/>
      <c r="Q57" s="439"/>
      <c r="R57" s="439"/>
      <c r="S57" s="439"/>
      <c r="T57" s="439"/>
      <c r="U57" s="439"/>
      <c r="V57" s="439"/>
    </row>
    <row r="58" spans="1:22" ht="12.75">
      <c r="A58" s="439"/>
      <c r="B58" s="439"/>
      <c r="C58" s="439"/>
      <c r="D58" s="439"/>
      <c r="E58" s="439"/>
      <c r="F58" s="439"/>
      <c r="G58" s="439"/>
      <c r="H58" s="439"/>
      <c r="I58" s="439"/>
      <c r="J58" s="439"/>
      <c r="K58" s="439"/>
      <c r="L58" s="439"/>
      <c r="M58" s="439"/>
      <c r="N58" s="439"/>
      <c r="O58" s="439"/>
      <c r="P58" s="439"/>
      <c r="Q58" s="439"/>
      <c r="R58" s="439"/>
      <c r="S58" s="439"/>
      <c r="T58" s="439"/>
      <c r="U58" s="439"/>
      <c r="V58" s="439"/>
    </row>
    <row r="59" spans="1:22" ht="12.75">
      <c r="A59" s="439"/>
      <c r="B59" s="439"/>
      <c r="C59" s="439"/>
      <c r="D59" s="439"/>
      <c r="E59" s="439"/>
      <c r="F59" s="439"/>
      <c r="G59" s="439"/>
      <c r="H59" s="439"/>
      <c r="I59" s="439"/>
      <c r="J59" s="439"/>
      <c r="K59" s="439"/>
      <c r="L59" s="439"/>
      <c r="M59" s="439"/>
      <c r="N59" s="439"/>
      <c r="O59" s="439"/>
      <c r="P59" s="439"/>
      <c r="Q59" s="439"/>
      <c r="R59" s="439"/>
      <c r="S59" s="439"/>
      <c r="T59" s="439"/>
      <c r="U59" s="439"/>
      <c r="V59" s="439"/>
    </row>
    <row r="60" spans="1:22" ht="12.75">
      <c r="A60" s="439"/>
      <c r="B60" s="439"/>
      <c r="C60" s="439"/>
      <c r="D60" s="439"/>
      <c r="E60" s="439"/>
      <c r="F60" s="439"/>
      <c r="G60" s="439"/>
      <c r="H60" s="439"/>
      <c r="I60" s="439"/>
      <c r="J60" s="439"/>
      <c r="K60" s="439"/>
      <c r="L60" s="439"/>
      <c r="M60" s="439"/>
      <c r="N60" s="439"/>
      <c r="O60" s="439"/>
      <c r="P60" s="439"/>
      <c r="Q60" s="439"/>
      <c r="R60" s="439"/>
      <c r="S60" s="439"/>
      <c r="T60" s="439"/>
      <c r="U60" s="439"/>
      <c r="V60" s="439"/>
    </row>
    <row r="61" spans="1:22" ht="12.75">
      <c r="A61" s="439"/>
      <c r="B61" s="439"/>
      <c r="C61" s="439"/>
      <c r="D61" s="439"/>
      <c r="E61" s="439"/>
      <c r="F61" s="439"/>
      <c r="G61" s="439"/>
      <c r="H61" s="439"/>
      <c r="I61" s="439"/>
      <c r="J61" s="439"/>
      <c r="K61" s="439"/>
      <c r="L61" s="439"/>
      <c r="M61" s="439"/>
      <c r="N61" s="439"/>
      <c r="O61" s="439"/>
      <c r="P61" s="439"/>
      <c r="Q61" s="439"/>
      <c r="R61" s="439"/>
      <c r="S61" s="439"/>
      <c r="T61" s="439"/>
      <c r="U61" s="439"/>
      <c r="V61" s="439"/>
    </row>
    <row r="62" spans="1:22" ht="12.75">
      <c r="A62" s="439"/>
      <c r="B62" s="439"/>
      <c r="C62" s="439"/>
      <c r="D62" s="439"/>
      <c r="E62" s="439"/>
      <c r="F62" s="439"/>
      <c r="G62" s="439"/>
      <c r="H62" s="439"/>
      <c r="I62" s="439"/>
      <c r="J62" s="439"/>
      <c r="K62" s="439"/>
      <c r="L62" s="439"/>
      <c r="M62" s="439"/>
      <c r="N62" s="439"/>
      <c r="O62" s="439"/>
      <c r="P62" s="439"/>
      <c r="Q62" s="439"/>
      <c r="R62" s="439"/>
      <c r="S62" s="439"/>
      <c r="T62" s="439"/>
      <c r="U62" s="439"/>
      <c r="V62" s="439"/>
    </row>
    <row r="63" spans="1:22" ht="12.75">
      <c r="A63" s="439"/>
      <c r="B63" s="439"/>
      <c r="C63" s="439"/>
      <c r="D63" s="439"/>
      <c r="E63" s="439"/>
      <c r="F63" s="439"/>
      <c r="G63" s="439"/>
      <c r="H63" s="439"/>
      <c r="I63" s="439"/>
      <c r="J63" s="439"/>
      <c r="K63" s="439"/>
      <c r="L63" s="439"/>
      <c r="M63" s="439"/>
      <c r="N63" s="439"/>
      <c r="O63" s="439"/>
      <c r="P63" s="439"/>
      <c r="Q63" s="439"/>
      <c r="R63" s="439"/>
      <c r="S63" s="439"/>
      <c r="T63" s="439"/>
      <c r="U63" s="439"/>
      <c r="V63" s="439"/>
    </row>
    <row r="64" spans="1:22" ht="12.75">
      <c r="A64" s="439"/>
      <c r="B64" s="439"/>
      <c r="C64" s="439"/>
      <c r="D64" s="439"/>
      <c r="E64" s="439"/>
      <c r="F64" s="439"/>
      <c r="G64" s="439"/>
      <c r="H64" s="439"/>
      <c r="I64" s="439"/>
      <c r="J64" s="439"/>
      <c r="K64" s="439"/>
      <c r="L64" s="439"/>
      <c r="M64" s="439"/>
      <c r="N64" s="439"/>
      <c r="O64" s="439"/>
      <c r="P64" s="439"/>
      <c r="Q64" s="439"/>
      <c r="R64" s="439"/>
      <c r="S64" s="439"/>
      <c r="T64" s="439"/>
      <c r="U64" s="439"/>
      <c r="V64" s="439"/>
    </row>
    <row r="65" spans="1:22" ht="12.75">
      <c r="A65" s="439"/>
      <c r="B65" s="439"/>
      <c r="C65" s="439"/>
      <c r="D65" s="439"/>
      <c r="E65" s="439"/>
      <c r="F65" s="439"/>
      <c r="G65" s="439"/>
      <c r="H65" s="439"/>
      <c r="I65" s="439"/>
      <c r="J65" s="439"/>
      <c r="K65" s="439"/>
      <c r="L65" s="439"/>
      <c r="M65" s="439"/>
      <c r="N65" s="439"/>
      <c r="O65" s="439"/>
      <c r="P65" s="439"/>
      <c r="Q65" s="439"/>
      <c r="R65" s="439"/>
      <c r="S65" s="439"/>
      <c r="T65" s="439"/>
      <c r="U65" s="439"/>
      <c r="V65" s="439"/>
    </row>
    <row r="66" spans="1:22" ht="12.75">
      <c r="A66" s="439"/>
      <c r="B66" s="439"/>
      <c r="C66" s="439"/>
      <c r="D66" s="439"/>
      <c r="E66" s="439"/>
      <c r="F66" s="439"/>
      <c r="G66" s="439"/>
      <c r="H66" s="439"/>
      <c r="I66" s="439"/>
      <c r="J66" s="439"/>
      <c r="K66" s="439"/>
      <c r="L66" s="439"/>
      <c r="M66" s="439"/>
      <c r="N66" s="439"/>
      <c r="O66" s="439"/>
      <c r="P66" s="439"/>
      <c r="Q66" s="439"/>
      <c r="R66" s="439"/>
      <c r="S66" s="439"/>
      <c r="T66" s="439"/>
      <c r="U66" s="439"/>
      <c r="V66" s="439"/>
    </row>
    <row r="67" spans="1:22" ht="12.75">
      <c r="A67" s="439"/>
      <c r="B67" s="439"/>
      <c r="C67" s="439"/>
      <c r="D67" s="439"/>
      <c r="E67" s="439"/>
      <c r="F67" s="439"/>
      <c r="G67" s="439"/>
      <c r="H67" s="439"/>
      <c r="I67" s="439"/>
      <c r="J67" s="439"/>
      <c r="K67" s="439"/>
      <c r="L67" s="439"/>
      <c r="M67" s="439"/>
      <c r="N67" s="439"/>
      <c r="O67" s="439"/>
      <c r="P67" s="439"/>
      <c r="Q67" s="439"/>
      <c r="R67" s="439"/>
      <c r="S67" s="439"/>
      <c r="T67" s="439"/>
      <c r="U67" s="439"/>
      <c r="V67" s="439"/>
    </row>
    <row r="68" spans="1:22" ht="12.75">
      <c r="A68" s="439"/>
      <c r="B68" s="439"/>
      <c r="C68" s="439"/>
      <c r="D68" s="439"/>
      <c r="E68" s="439"/>
      <c r="F68" s="439"/>
      <c r="G68" s="439"/>
      <c r="H68" s="439"/>
      <c r="I68" s="439"/>
      <c r="J68" s="439"/>
      <c r="K68" s="439"/>
      <c r="L68" s="439"/>
      <c r="M68" s="439"/>
      <c r="N68" s="439"/>
      <c r="O68" s="439"/>
      <c r="P68" s="439"/>
      <c r="Q68" s="439"/>
      <c r="R68" s="439"/>
      <c r="S68" s="439"/>
      <c r="T68" s="439"/>
      <c r="U68" s="439"/>
      <c r="V68" s="439"/>
    </row>
    <row r="69" spans="1:22" ht="12.75">
      <c r="A69" s="439"/>
      <c r="B69" s="439"/>
      <c r="C69" s="439"/>
      <c r="D69" s="439"/>
      <c r="E69" s="439"/>
      <c r="F69" s="439"/>
      <c r="G69" s="439"/>
      <c r="H69" s="439"/>
      <c r="I69" s="439"/>
      <c r="J69" s="439"/>
      <c r="K69" s="439"/>
      <c r="L69" s="439"/>
      <c r="M69" s="439"/>
      <c r="N69" s="439"/>
      <c r="O69" s="439"/>
      <c r="P69" s="439"/>
      <c r="Q69" s="439"/>
      <c r="R69" s="439"/>
      <c r="S69" s="439"/>
      <c r="T69" s="439"/>
      <c r="U69" s="439"/>
      <c r="V69" s="439"/>
    </row>
    <row r="70" spans="1:22" ht="12.75">
      <c r="A70" s="439"/>
      <c r="B70" s="439"/>
      <c r="C70" s="439"/>
      <c r="D70" s="439"/>
      <c r="E70" s="439"/>
      <c r="F70" s="439"/>
      <c r="G70" s="439"/>
      <c r="H70" s="439"/>
      <c r="I70" s="439"/>
      <c r="J70" s="439"/>
      <c r="K70" s="439"/>
      <c r="L70" s="439"/>
      <c r="M70" s="439"/>
      <c r="N70" s="439"/>
      <c r="O70" s="439"/>
      <c r="P70" s="439"/>
      <c r="Q70" s="439"/>
      <c r="R70" s="439"/>
      <c r="S70" s="439"/>
      <c r="T70" s="439"/>
      <c r="U70" s="439"/>
      <c r="V70" s="439"/>
    </row>
    <row r="71" spans="1:22" ht="12.75">
      <c r="A71" s="439"/>
      <c r="B71" s="439"/>
      <c r="C71" s="439"/>
      <c r="D71" s="439"/>
      <c r="E71" s="439"/>
      <c r="F71" s="439"/>
      <c r="G71" s="439"/>
      <c r="H71" s="439"/>
      <c r="I71" s="439"/>
      <c r="J71" s="439"/>
      <c r="K71" s="439"/>
      <c r="L71" s="439"/>
      <c r="M71" s="439"/>
      <c r="N71" s="439"/>
      <c r="O71" s="439"/>
      <c r="P71" s="439"/>
      <c r="Q71" s="439"/>
      <c r="R71" s="439"/>
      <c r="S71" s="439"/>
      <c r="T71" s="439"/>
      <c r="U71" s="439"/>
      <c r="V71" s="439"/>
    </row>
    <row r="72" spans="1:22" ht="12.75">
      <c r="A72" s="439"/>
      <c r="B72" s="439"/>
      <c r="C72" s="439"/>
      <c r="D72" s="439"/>
      <c r="E72" s="439"/>
      <c r="F72" s="439"/>
      <c r="G72" s="439"/>
      <c r="H72" s="439"/>
      <c r="I72" s="439"/>
      <c r="J72" s="439"/>
      <c r="K72" s="439"/>
      <c r="L72" s="439"/>
      <c r="M72" s="439"/>
      <c r="N72" s="439"/>
      <c r="O72" s="439"/>
      <c r="P72" s="439"/>
      <c r="Q72" s="439"/>
      <c r="R72" s="439"/>
      <c r="S72" s="439"/>
      <c r="T72" s="439"/>
      <c r="U72" s="439"/>
      <c r="V72" s="439"/>
    </row>
    <row r="73" spans="1:22" ht="12.75">
      <c r="A73" s="439"/>
      <c r="B73" s="439"/>
      <c r="C73" s="439"/>
      <c r="D73" s="439"/>
      <c r="E73" s="439"/>
      <c r="F73" s="439"/>
      <c r="G73" s="439"/>
      <c r="H73" s="439"/>
      <c r="I73" s="439"/>
      <c r="J73" s="439"/>
      <c r="K73" s="439"/>
      <c r="L73" s="439"/>
      <c r="M73" s="439"/>
      <c r="N73" s="439"/>
      <c r="O73" s="439"/>
      <c r="P73" s="439"/>
      <c r="Q73" s="439"/>
      <c r="R73" s="439"/>
      <c r="S73" s="439"/>
      <c r="T73" s="439"/>
      <c r="U73" s="439"/>
      <c r="V73" s="439"/>
    </row>
    <row r="74" spans="1:22" ht="12.75">
      <c r="A74" s="439"/>
      <c r="B74" s="439"/>
      <c r="C74" s="439"/>
      <c r="D74" s="439"/>
      <c r="E74" s="439"/>
      <c r="F74" s="439"/>
      <c r="G74" s="439"/>
      <c r="H74" s="439"/>
      <c r="I74" s="439"/>
      <c r="J74" s="439"/>
      <c r="K74" s="439"/>
      <c r="L74" s="439"/>
      <c r="M74" s="439"/>
      <c r="N74" s="439"/>
      <c r="O74" s="439"/>
      <c r="P74" s="439"/>
      <c r="Q74" s="439"/>
      <c r="R74" s="439"/>
      <c r="S74" s="439"/>
      <c r="T74" s="439"/>
      <c r="U74" s="439"/>
      <c r="V74" s="439"/>
    </row>
    <row r="75" spans="1:22" ht="12.75">
      <c r="A75" s="439"/>
      <c r="B75" s="439"/>
      <c r="C75" s="439"/>
      <c r="D75" s="439"/>
      <c r="E75" s="439"/>
      <c r="F75" s="439"/>
      <c r="G75" s="439"/>
      <c r="H75" s="439"/>
      <c r="I75" s="439"/>
      <c r="J75" s="439"/>
      <c r="K75" s="439"/>
      <c r="L75" s="439"/>
      <c r="M75" s="439"/>
      <c r="N75" s="439"/>
      <c r="O75" s="439"/>
      <c r="P75" s="439"/>
      <c r="Q75" s="439"/>
      <c r="R75" s="439"/>
      <c r="S75" s="439"/>
      <c r="T75" s="439"/>
      <c r="U75" s="439"/>
      <c r="V75" s="439"/>
    </row>
    <row r="76" spans="1:22" ht="12.75">
      <c r="A76" s="439"/>
      <c r="B76" s="439"/>
      <c r="C76" s="439"/>
      <c r="D76" s="439"/>
      <c r="E76" s="439"/>
      <c r="F76" s="439"/>
      <c r="G76" s="439"/>
      <c r="H76" s="439"/>
      <c r="I76" s="439"/>
      <c r="J76" s="439"/>
      <c r="K76" s="439"/>
      <c r="L76" s="439"/>
      <c r="M76" s="439"/>
      <c r="N76" s="439"/>
      <c r="O76" s="439"/>
      <c r="P76" s="439"/>
      <c r="Q76" s="439"/>
      <c r="R76" s="439"/>
      <c r="S76" s="439"/>
      <c r="T76" s="439"/>
      <c r="U76" s="439"/>
      <c r="V76" s="439"/>
    </row>
    <row r="77" spans="1:22" ht="12.75">
      <c r="A77" s="439"/>
      <c r="B77" s="439"/>
      <c r="C77" s="439"/>
      <c r="D77" s="439"/>
      <c r="E77" s="439"/>
      <c r="F77" s="439"/>
      <c r="G77" s="439"/>
      <c r="H77" s="439"/>
      <c r="I77" s="439"/>
      <c r="J77" s="439"/>
      <c r="K77" s="439"/>
      <c r="L77" s="439"/>
      <c r="M77" s="439"/>
      <c r="N77" s="439"/>
      <c r="O77" s="439"/>
      <c r="P77" s="439"/>
      <c r="Q77" s="439"/>
      <c r="R77" s="439"/>
      <c r="S77" s="439"/>
      <c r="T77" s="439"/>
      <c r="U77" s="439"/>
      <c r="V77" s="439"/>
    </row>
    <row r="78" spans="1:22" ht="12.75">
      <c r="A78" s="439"/>
      <c r="B78" s="439"/>
      <c r="C78" s="439"/>
      <c r="D78" s="439"/>
      <c r="E78" s="439"/>
      <c r="F78" s="439"/>
      <c r="G78" s="439"/>
      <c r="H78" s="439"/>
      <c r="I78" s="439"/>
      <c r="J78" s="439"/>
      <c r="K78" s="439"/>
      <c r="L78" s="439"/>
      <c r="M78" s="439"/>
      <c r="N78" s="439"/>
      <c r="O78" s="439"/>
      <c r="P78" s="439"/>
      <c r="Q78" s="439"/>
      <c r="R78" s="439"/>
      <c r="S78" s="439"/>
      <c r="T78" s="439"/>
      <c r="U78" s="439"/>
      <c r="V78" s="439"/>
    </row>
    <row r="79" spans="1:22" ht="12.75">
      <c r="A79" s="439"/>
      <c r="B79" s="439"/>
      <c r="C79" s="439"/>
      <c r="D79" s="439"/>
      <c r="E79" s="439"/>
      <c r="F79" s="439"/>
      <c r="G79" s="439"/>
      <c r="H79" s="439"/>
      <c r="I79" s="439"/>
      <c r="J79" s="439"/>
      <c r="K79" s="439"/>
      <c r="L79" s="439"/>
      <c r="M79" s="439"/>
      <c r="N79" s="439"/>
      <c r="O79" s="439"/>
      <c r="P79" s="439"/>
      <c r="Q79" s="439"/>
      <c r="R79" s="439"/>
      <c r="S79" s="439"/>
      <c r="T79" s="439"/>
      <c r="U79" s="439"/>
      <c r="V79" s="439"/>
    </row>
    <row r="80" spans="1:22" ht="12.75">
      <c r="A80" s="439"/>
      <c r="B80" s="439"/>
      <c r="C80" s="439"/>
      <c r="D80" s="439"/>
      <c r="E80" s="439"/>
      <c r="F80" s="439"/>
      <c r="G80" s="439"/>
      <c r="H80" s="439"/>
      <c r="I80" s="439"/>
      <c r="J80" s="439"/>
      <c r="K80" s="439"/>
      <c r="L80" s="439"/>
      <c r="M80" s="439"/>
      <c r="N80" s="439"/>
      <c r="O80" s="439"/>
      <c r="P80" s="439"/>
      <c r="Q80" s="439"/>
      <c r="R80" s="439"/>
      <c r="S80" s="439"/>
      <c r="T80" s="439"/>
      <c r="U80" s="439"/>
      <c r="V80" s="439"/>
    </row>
    <row r="81" spans="1:22" ht="12.75">
      <c r="A81" s="439"/>
      <c r="B81" s="439"/>
      <c r="C81" s="439"/>
      <c r="D81" s="439"/>
      <c r="E81" s="439"/>
      <c r="F81" s="439"/>
      <c r="G81" s="439"/>
      <c r="H81" s="439"/>
      <c r="I81" s="439"/>
      <c r="J81" s="439"/>
      <c r="K81" s="439"/>
      <c r="L81" s="439"/>
      <c r="M81" s="439"/>
      <c r="N81" s="439"/>
      <c r="O81" s="439"/>
      <c r="P81" s="439"/>
      <c r="Q81" s="439"/>
      <c r="R81" s="439"/>
      <c r="S81" s="439"/>
      <c r="T81" s="439"/>
      <c r="U81" s="439"/>
      <c r="V81" s="439"/>
    </row>
    <row r="82" spans="1:22" ht="12.75">
      <c r="A82" s="439"/>
      <c r="B82" s="439"/>
      <c r="C82" s="439"/>
      <c r="D82" s="439"/>
      <c r="E82" s="439"/>
      <c r="F82" s="439"/>
      <c r="G82" s="439"/>
      <c r="H82" s="439"/>
      <c r="I82" s="439"/>
      <c r="J82" s="439"/>
      <c r="K82" s="439"/>
      <c r="L82" s="439"/>
      <c r="M82" s="439"/>
      <c r="N82" s="439"/>
      <c r="O82" s="439"/>
      <c r="P82" s="439"/>
      <c r="Q82" s="439"/>
      <c r="R82" s="439"/>
      <c r="S82" s="439"/>
      <c r="T82" s="439"/>
      <c r="U82" s="439"/>
      <c r="V82" s="439"/>
    </row>
    <row r="83" spans="1:22" ht="12.75">
      <c r="A83" s="439"/>
      <c r="B83" s="439"/>
      <c r="C83" s="439"/>
      <c r="D83" s="439"/>
      <c r="E83" s="439"/>
      <c r="F83" s="439"/>
      <c r="G83" s="439"/>
      <c r="H83" s="439"/>
      <c r="I83" s="439"/>
      <c r="J83" s="439"/>
      <c r="K83" s="439"/>
      <c r="L83" s="439"/>
      <c r="M83" s="439"/>
      <c r="N83" s="439"/>
      <c r="O83" s="439"/>
      <c r="P83" s="439"/>
      <c r="Q83" s="439"/>
      <c r="R83" s="439"/>
      <c r="S83" s="439"/>
      <c r="T83" s="439"/>
      <c r="U83" s="439"/>
      <c r="V83" s="439"/>
    </row>
    <row r="84" spans="1:22" ht="12.75">
      <c r="A84" s="439"/>
      <c r="B84" s="439"/>
      <c r="C84" s="439"/>
      <c r="D84" s="439"/>
      <c r="E84" s="439"/>
      <c r="F84" s="439"/>
      <c r="G84" s="439"/>
      <c r="H84" s="439"/>
      <c r="I84" s="439"/>
      <c r="J84" s="439"/>
      <c r="K84" s="439"/>
      <c r="L84" s="439"/>
      <c r="M84" s="439"/>
      <c r="N84" s="439"/>
      <c r="O84" s="439"/>
      <c r="P84" s="439"/>
      <c r="Q84" s="439"/>
      <c r="R84" s="439"/>
      <c r="S84" s="439"/>
      <c r="T84" s="439"/>
      <c r="U84" s="439"/>
      <c r="V84" s="439"/>
    </row>
    <row r="85" spans="1:22" ht="12.75">
      <c r="A85" s="439"/>
      <c r="B85" s="439"/>
      <c r="C85" s="439"/>
      <c r="D85" s="439"/>
      <c r="E85" s="439"/>
      <c r="F85" s="439"/>
      <c r="G85" s="439"/>
      <c r="H85" s="439"/>
      <c r="I85" s="439"/>
      <c r="J85" s="439"/>
      <c r="K85" s="439"/>
      <c r="L85" s="439"/>
      <c r="M85" s="439"/>
      <c r="N85" s="439"/>
      <c r="O85" s="439"/>
      <c r="P85" s="439"/>
      <c r="Q85" s="439"/>
      <c r="R85" s="439"/>
      <c r="S85" s="439"/>
      <c r="T85" s="439"/>
      <c r="U85" s="439"/>
      <c r="V85" s="439"/>
    </row>
    <row r="86" spans="1:22" ht="12.75">
      <c r="A86" s="439"/>
      <c r="B86" s="439"/>
      <c r="C86" s="439"/>
      <c r="D86" s="439"/>
      <c r="E86" s="439"/>
      <c r="F86" s="439"/>
      <c r="G86" s="439"/>
      <c r="H86" s="439"/>
      <c r="I86" s="439"/>
      <c r="J86" s="439"/>
      <c r="K86" s="439"/>
      <c r="L86" s="439"/>
      <c r="M86" s="439"/>
      <c r="N86" s="439"/>
      <c r="O86" s="439"/>
      <c r="P86" s="439"/>
      <c r="Q86" s="439"/>
      <c r="R86" s="439"/>
      <c r="S86" s="439"/>
      <c r="T86" s="439"/>
      <c r="U86" s="439"/>
      <c r="V86" s="439"/>
    </row>
    <row r="87" spans="1:22" ht="12.75">
      <c r="A87" s="439"/>
      <c r="B87" s="439"/>
      <c r="C87" s="439"/>
      <c r="D87" s="439"/>
      <c r="E87" s="439"/>
      <c r="F87" s="439"/>
      <c r="G87" s="439"/>
      <c r="H87" s="439"/>
      <c r="I87" s="439"/>
      <c r="J87" s="439"/>
      <c r="K87" s="439"/>
      <c r="L87" s="439"/>
      <c r="M87" s="439"/>
      <c r="N87" s="439"/>
      <c r="O87" s="439"/>
      <c r="P87" s="439"/>
      <c r="Q87" s="439"/>
      <c r="R87" s="439"/>
      <c r="S87" s="439"/>
      <c r="T87" s="439"/>
      <c r="U87" s="439"/>
      <c r="V87" s="439"/>
    </row>
    <row r="88" spans="1:22" ht="12.75">
      <c r="A88" s="439"/>
      <c r="B88" s="439"/>
      <c r="C88" s="439"/>
      <c r="D88" s="439"/>
      <c r="E88" s="439"/>
      <c r="F88" s="439"/>
      <c r="G88" s="439"/>
      <c r="H88" s="439"/>
      <c r="I88" s="439"/>
      <c r="J88" s="439"/>
      <c r="K88" s="439"/>
      <c r="L88" s="439"/>
      <c r="M88" s="439"/>
      <c r="N88" s="439"/>
      <c r="O88" s="439"/>
      <c r="P88" s="439"/>
      <c r="Q88" s="439"/>
      <c r="R88" s="439"/>
      <c r="S88" s="439"/>
      <c r="T88" s="439"/>
      <c r="U88" s="439"/>
      <c r="V88" s="439"/>
    </row>
    <row r="89" spans="1:22" ht="12.75">
      <c r="A89" s="439"/>
      <c r="B89" s="439"/>
      <c r="C89" s="439"/>
      <c r="D89" s="439"/>
      <c r="E89" s="439"/>
      <c r="F89" s="439"/>
      <c r="G89" s="439"/>
      <c r="H89" s="439"/>
      <c r="I89" s="439"/>
      <c r="J89" s="439"/>
      <c r="K89" s="439"/>
      <c r="L89" s="439"/>
      <c r="M89" s="439"/>
      <c r="N89" s="439"/>
      <c r="O89" s="439"/>
      <c r="P89" s="439"/>
      <c r="Q89" s="439"/>
      <c r="R89" s="439"/>
      <c r="S89" s="439"/>
      <c r="T89" s="439"/>
      <c r="U89" s="439"/>
      <c r="V89" s="439"/>
    </row>
    <row r="90" spans="1:22" ht="12.75">
      <c r="A90" s="439"/>
      <c r="B90" s="439"/>
      <c r="C90" s="439"/>
      <c r="D90" s="439"/>
      <c r="E90" s="439"/>
      <c r="F90" s="439"/>
      <c r="G90" s="439"/>
      <c r="H90" s="439"/>
      <c r="I90" s="439"/>
      <c r="J90" s="439"/>
      <c r="K90" s="439"/>
      <c r="L90" s="439"/>
      <c r="M90" s="439"/>
      <c r="N90" s="439"/>
      <c r="O90" s="439"/>
      <c r="P90" s="439"/>
      <c r="Q90" s="439"/>
      <c r="R90" s="439"/>
      <c r="S90" s="439"/>
      <c r="T90" s="439"/>
      <c r="U90" s="439"/>
      <c r="V90" s="439"/>
    </row>
    <row r="91" spans="1:22" ht="12.75">
      <c r="A91" s="439"/>
      <c r="B91" s="439"/>
      <c r="C91" s="439"/>
      <c r="D91" s="439"/>
      <c r="E91" s="439"/>
      <c r="F91" s="439"/>
      <c r="G91" s="439"/>
      <c r="H91" s="439"/>
      <c r="I91" s="439"/>
      <c r="J91" s="439"/>
      <c r="K91" s="439"/>
      <c r="L91" s="439"/>
      <c r="M91" s="439"/>
      <c r="N91" s="439"/>
      <c r="O91" s="439"/>
      <c r="P91" s="439"/>
      <c r="Q91" s="439"/>
      <c r="R91" s="439"/>
      <c r="S91" s="439"/>
      <c r="T91" s="439"/>
      <c r="U91" s="439"/>
      <c r="V91" s="439"/>
    </row>
    <row r="92" spans="1:22" ht="12.75">
      <c r="A92" s="439"/>
      <c r="B92" s="439"/>
      <c r="C92" s="439"/>
      <c r="D92" s="439"/>
      <c r="E92" s="439"/>
      <c r="F92" s="439"/>
      <c r="G92" s="439"/>
      <c r="H92" s="439"/>
      <c r="I92" s="439"/>
      <c r="J92" s="439"/>
      <c r="K92" s="439"/>
      <c r="L92" s="439"/>
      <c r="M92" s="439"/>
      <c r="N92" s="439"/>
      <c r="O92" s="439"/>
      <c r="P92" s="439"/>
      <c r="Q92" s="439"/>
      <c r="R92" s="439"/>
      <c r="S92" s="439"/>
      <c r="T92" s="439"/>
      <c r="U92" s="439"/>
      <c r="V92" s="439"/>
    </row>
    <row r="93" spans="1:22" ht="12.75">
      <c r="A93" s="439"/>
      <c r="B93" s="439"/>
      <c r="C93" s="439"/>
      <c r="D93" s="439"/>
      <c r="E93" s="439"/>
      <c r="F93" s="439"/>
      <c r="G93" s="439"/>
      <c r="H93" s="439"/>
      <c r="I93" s="439"/>
      <c r="J93" s="439"/>
      <c r="K93" s="439"/>
      <c r="L93" s="439"/>
      <c r="M93" s="439"/>
      <c r="N93" s="439"/>
      <c r="O93" s="439"/>
      <c r="P93" s="439"/>
      <c r="Q93" s="439"/>
      <c r="R93" s="439"/>
      <c r="S93" s="439"/>
      <c r="T93" s="439"/>
      <c r="U93" s="439"/>
      <c r="V93" s="439"/>
    </row>
    <row r="94" spans="1:22" ht="12.75">
      <c r="A94" s="439"/>
      <c r="B94" s="439"/>
      <c r="C94" s="439"/>
      <c r="D94" s="439"/>
      <c r="E94" s="439"/>
      <c r="F94" s="439"/>
      <c r="G94" s="439"/>
      <c r="H94" s="439"/>
      <c r="I94" s="439"/>
      <c r="J94" s="439"/>
      <c r="K94" s="439"/>
      <c r="L94" s="439"/>
      <c r="M94" s="439"/>
      <c r="N94" s="439"/>
      <c r="O94" s="439"/>
      <c r="P94" s="439"/>
      <c r="Q94" s="439"/>
      <c r="R94" s="439"/>
      <c r="S94" s="439"/>
      <c r="T94" s="439"/>
      <c r="U94" s="439"/>
      <c r="V94" s="439"/>
    </row>
    <row r="95" spans="1:22" ht="12.75">
      <c r="A95" s="439"/>
      <c r="B95" s="439"/>
      <c r="C95" s="439"/>
      <c r="D95" s="439"/>
      <c r="E95" s="439"/>
      <c r="F95" s="439"/>
      <c r="G95" s="439"/>
      <c r="H95" s="439"/>
      <c r="I95" s="439"/>
      <c r="J95" s="439"/>
      <c r="K95" s="439"/>
      <c r="L95" s="439"/>
      <c r="M95" s="439"/>
      <c r="N95" s="439"/>
      <c r="O95" s="439"/>
      <c r="P95" s="439"/>
      <c r="Q95" s="439"/>
      <c r="R95" s="439"/>
      <c r="S95" s="439"/>
      <c r="T95" s="439"/>
      <c r="U95" s="439"/>
      <c r="V95" s="439"/>
    </row>
    <row r="96" spans="1:22" ht="12.75">
      <c r="A96" s="439"/>
      <c r="B96" s="439"/>
      <c r="C96" s="439"/>
      <c r="D96" s="439"/>
      <c r="E96" s="439"/>
      <c r="F96" s="439"/>
      <c r="G96" s="439"/>
      <c r="H96" s="439"/>
      <c r="I96" s="439"/>
      <c r="J96" s="439"/>
      <c r="K96" s="439"/>
      <c r="L96" s="439"/>
      <c r="M96" s="439"/>
      <c r="N96" s="439"/>
      <c r="O96" s="439"/>
      <c r="P96" s="439"/>
      <c r="Q96" s="439"/>
      <c r="R96" s="439"/>
      <c r="S96" s="439"/>
      <c r="T96" s="439"/>
      <c r="U96" s="439"/>
      <c r="V96" s="439"/>
    </row>
    <row r="97" spans="1:22" ht="12.75">
      <c r="A97" s="439"/>
      <c r="B97" s="439"/>
      <c r="C97" s="439"/>
      <c r="D97" s="439"/>
      <c r="E97" s="439"/>
      <c r="F97" s="439"/>
      <c r="G97" s="439"/>
      <c r="H97" s="439"/>
      <c r="I97" s="439"/>
      <c r="J97" s="439"/>
      <c r="K97" s="439"/>
      <c r="L97" s="439"/>
      <c r="M97" s="439"/>
      <c r="N97" s="439"/>
      <c r="O97" s="439"/>
      <c r="P97" s="439"/>
      <c r="Q97" s="439"/>
      <c r="R97" s="439"/>
      <c r="S97" s="439"/>
      <c r="T97" s="439"/>
      <c r="U97" s="439"/>
      <c r="V97" s="439"/>
    </row>
    <row r="98" spans="1:22" ht="12.75">
      <c r="A98" s="439"/>
      <c r="B98" s="439"/>
      <c r="C98" s="439"/>
      <c r="D98" s="439"/>
      <c r="E98" s="439"/>
      <c r="F98" s="439"/>
      <c r="G98" s="439"/>
      <c r="H98" s="439"/>
      <c r="I98" s="439"/>
      <c r="J98" s="439"/>
      <c r="K98" s="439"/>
      <c r="L98" s="439"/>
      <c r="M98" s="439"/>
      <c r="N98" s="439"/>
      <c r="O98" s="439"/>
      <c r="P98" s="439"/>
      <c r="Q98" s="439"/>
      <c r="R98" s="439"/>
      <c r="S98" s="439"/>
      <c r="T98" s="439"/>
      <c r="U98" s="439"/>
      <c r="V98" s="439"/>
    </row>
    <row r="99" spans="1:22" ht="12.75">
      <c r="A99" s="439"/>
      <c r="B99" s="439"/>
      <c r="C99" s="439"/>
      <c r="D99" s="439"/>
      <c r="E99" s="439"/>
      <c r="F99" s="439"/>
      <c r="G99" s="439"/>
      <c r="H99" s="439"/>
      <c r="I99" s="439"/>
      <c r="J99" s="439"/>
      <c r="K99" s="439"/>
      <c r="L99" s="439"/>
      <c r="M99" s="439"/>
      <c r="N99" s="439"/>
      <c r="O99" s="439"/>
      <c r="P99" s="439"/>
      <c r="Q99" s="439"/>
      <c r="R99" s="439"/>
      <c r="S99" s="439"/>
      <c r="T99" s="439"/>
      <c r="U99" s="439"/>
      <c r="V99" s="439"/>
    </row>
    <row r="100" spans="1:22" ht="12.75">
      <c r="A100" s="439"/>
      <c r="B100" s="439"/>
      <c r="C100" s="439"/>
      <c r="D100" s="439"/>
      <c r="E100" s="439"/>
      <c r="F100" s="439"/>
      <c r="G100" s="439"/>
      <c r="H100" s="439"/>
      <c r="I100" s="439"/>
      <c r="J100" s="439"/>
      <c r="K100" s="439"/>
      <c r="L100" s="439"/>
      <c r="M100" s="439"/>
      <c r="N100" s="439"/>
      <c r="O100" s="439"/>
      <c r="P100" s="439"/>
      <c r="Q100" s="439"/>
      <c r="R100" s="439"/>
      <c r="S100" s="439"/>
      <c r="T100" s="439"/>
      <c r="U100" s="439"/>
      <c r="V100" s="439"/>
    </row>
    <row r="101" spans="1:22" ht="12.75">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row>
    <row r="102" spans="1:22" ht="12.75">
      <c r="A102" s="439"/>
      <c r="B102" s="439"/>
      <c r="C102" s="439"/>
      <c r="D102" s="439"/>
      <c r="E102" s="439"/>
      <c r="F102" s="439"/>
      <c r="G102" s="439"/>
      <c r="H102" s="439"/>
      <c r="I102" s="439"/>
      <c r="J102" s="439"/>
      <c r="K102" s="439"/>
      <c r="L102" s="439"/>
      <c r="M102" s="439"/>
      <c r="N102" s="439"/>
      <c r="O102" s="439"/>
      <c r="P102" s="439"/>
      <c r="Q102" s="439"/>
      <c r="R102" s="439"/>
      <c r="S102" s="439"/>
      <c r="T102" s="439"/>
      <c r="U102" s="439"/>
      <c r="V102" s="439"/>
    </row>
    <row r="103" spans="1:22" ht="12.75">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row>
    <row r="104" spans="1:22" ht="12.75">
      <c r="A104" s="439"/>
      <c r="B104" s="439"/>
      <c r="C104" s="439"/>
      <c r="D104" s="439"/>
      <c r="E104" s="439"/>
      <c r="F104" s="439"/>
      <c r="G104" s="439"/>
      <c r="H104" s="439"/>
      <c r="I104" s="439"/>
      <c r="J104" s="439"/>
      <c r="K104" s="439"/>
      <c r="L104" s="439"/>
      <c r="M104" s="439"/>
      <c r="N104" s="439"/>
      <c r="O104" s="439"/>
      <c r="P104" s="439"/>
      <c r="Q104" s="439"/>
      <c r="R104" s="439"/>
      <c r="S104" s="439"/>
      <c r="T104" s="439"/>
      <c r="U104" s="439"/>
      <c r="V104" s="439"/>
    </row>
    <row r="105" spans="1:22" ht="12.75">
      <c r="A105" s="439"/>
      <c r="B105" s="439"/>
      <c r="C105" s="439"/>
      <c r="D105" s="439"/>
      <c r="E105" s="439"/>
      <c r="F105" s="439"/>
      <c r="G105" s="439"/>
      <c r="H105" s="439"/>
      <c r="I105" s="439"/>
      <c r="J105" s="439"/>
      <c r="K105" s="439"/>
      <c r="L105" s="439"/>
      <c r="M105" s="439"/>
      <c r="N105" s="439"/>
      <c r="O105" s="439"/>
      <c r="P105" s="439"/>
      <c r="Q105" s="439"/>
      <c r="R105" s="439"/>
      <c r="S105" s="439"/>
      <c r="T105" s="439"/>
      <c r="U105" s="439"/>
      <c r="V105" s="439"/>
    </row>
    <row r="106" spans="1:22" ht="12.75">
      <c r="A106" s="439"/>
      <c r="B106" s="439"/>
      <c r="C106" s="439"/>
      <c r="D106" s="439"/>
      <c r="E106" s="439"/>
      <c r="F106" s="439"/>
      <c r="G106" s="439"/>
      <c r="H106" s="439"/>
      <c r="I106" s="439"/>
      <c r="J106" s="439"/>
      <c r="K106" s="439"/>
      <c r="L106" s="439"/>
      <c r="M106" s="439"/>
      <c r="N106" s="439"/>
      <c r="O106" s="439"/>
      <c r="P106" s="439"/>
      <c r="Q106" s="439"/>
      <c r="R106" s="439"/>
      <c r="S106" s="439"/>
      <c r="T106" s="439"/>
      <c r="U106" s="439"/>
      <c r="V106" s="439"/>
    </row>
    <row r="107" spans="1:22" ht="12.75">
      <c r="A107" s="439"/>
      <c r="B107" s="439"/>
      <c r="C107" s="439"/>
      <c r="D107" s="439"/>
      <c r="E107" s="439"/>
      <c r="F107" s="439"/>
      <c r="G107" s="439"/>
      <c r="H107" s="439"/>
      <c r="I107" s="439"/>
      <c r="J107" s="439"/>
      <c r="K107" s="439"/>
      <c r="L107" s="439"/>
      <c r="M107" s="439"/>
      <c r="N107" s="439"/>
      <c r="O107" s="439"/>
      <c r="P107" s="439"/>
      <c r="Q107" s="439"/>
      <c r="R107" s="439"/>
      <c r="S107" s="439"/>
      <c r="T107" s="439"/>
      <c r="U107" s="439"/>
      <c r="V107" s="439"/>
    </row>
    <row r="108" spans="1:22" ht="12.75">
      <c r="A108" s="439"/>
      <c r="B108" s="439"/>
      <c r="C108" s="439"/>
      <c r="D108" s="439"/>
      <c r="E108" s="439"/>
      <c r="F108" s="439"/>
      <c r="G108" s="439"/>
      <c r="H108" s="439"/>
      <c r="I108" s="439"/>
      <c r="J108" s="439"/>
      <c r="K108" s="439"/>
      <c r="L108" s="439"/>
      <c r="M108" s="439"/>
      <c r="N108" s="439"/>
      <c r="O108" s="439"/>
      <c r="P108" s="439"/>
      <c r="Q108" s="439"/>
      <c r="R108" s="439"/>
      <c r="S108" s="439"/>
      <c r="T108" s="439"/>
      <c r="U108" s="439"/>
      <c r="V108" s="439"/>
    </row>
    <row r="109" spans="1:22" ht="12.75">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row>
    <row r="110" spans="1:22" ht="12.75">
      <c r="A110" s="439"/>
      <c r="B110" s="439"/>
      <c r="C110" s="439"/>
      <c r="D110" s="439"/>
      <c r="E110" s="439"/>
      <c r="F110" s="439"/>
      <c r="G110" s="439"/>
      <c r="H110" s="439"/>
      <c r="I110" s="439"/>
      <c r="J110" s="439"/>
      <c r="K110" s="439"/>
      <c r="L110" s="439"/>
      <c r="M110" s="439"/>
      <c r="N110" s="439"/>
      <c r="O110" s="439"/>
      <c r="P110" s="439"/>
      <c r="Q110" s="439"/>
      <c r="R110" s="439"/>
      <c r="S110" s="439"/>
      <c r="T110" s="439"/>
      <c r="U110" s="439"/>
      <c r="V110" s="439"/>
    </row>
    <row r="111" spans="1:22" ht="12.75">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row>
    <row r="112" spans="1:22" ht="12.75">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row>
    <row r="113" spans="1:22" ht="12.75">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39"/>
    </row>
    <row r="114" spans="1:22" ht="12.75">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row>
    <row r="115" spans="1:22" ht="12.75">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row>
    <row r="116" spans="1:22" ht="12.75">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row>
    <row r="117" spans="1:22" ht="12.75">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row>
    <row r="118" spans="1:22" ht="12.75">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row>
    <row r="119" spans="1:22" ht="12.75">
      <c r="A119" s="439"/>
      <c r="B119" s="439"/>
      <c r="C119" s="439"/>
      <c r="D119" s="439"/>
      <c r="E119" s="439"/>
      <c r="F119" s="439"/>
      <c r="G119" s="439"/>
      <c r="H119" s="439"/>
      <c r="I119" s="439"/>
      <c r="J119" s="439"/>
      <c r="K119" s="439"/>
      <c r="L119" s="439"/>
      <c r="M119" s="439"/>
      <c r="N119" s="439"/>
      <c r="O119" s="439"/>
      <c r="P119" s="439"/>
      <c r="Q119" s="439"/>
      <c r="R119" s="439"/>
      <c r="S119" s="439"/>
      <c r="T119" s="439"/>
      <c r="U119" s="439"/>
      <c r="V119" s="439"/>
    </row>
    <row r="120" spans="1:22" ht="12.75">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row>
    <row r="121" spans="1:22" ht="12.75">
      <c r="A121" s="439"/>
      <c r="B121" s="439"/>
      <c r="C121" s="439"/>
      <c r="D121" s="439"/>
      <c r="E121" s="439"/>
      <c r="F121" s="439"/>
      <c r="G121" s="439"/>
      <c r="H121" s="439"/>
      <c r="I121" s="439"/>
      <c r="J121" s="439"/>
      <c r="K121" s="439"/>
      <c r="L121" s="439"/>
      <c r="M121" s="439"/>
      <c r="N121" s="439"/>
      <c r="O121" s="439"/>
      <c r="P121" s="439"/>
      <c r="Q121" s="439"/>
      <c r="R121" s="439"/>
      <c r="S121" s="439"/>
      <c r="T121" s="439"/>
      <c r="U121" s="439"/>
      <c r="V121" s="439"/>
    </row>
    <row r="122" spans="1:22" ht="12.75">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row>
    <row r="123" spans="1:22" ht="12.75">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row>
    <row r="124" spans="1:22" ht="12.75">
      <c r="A124" s="439"/>
      <c r="B124" s="439"/>
      <c r="C124" s="439"/>
      <c r="D124" s="439"/>
      <c r="E124" s="439"/>
      <c r="F124" s="439"/>
      <c r="G124" s="439"/>
      <c r="H124" s="439"/>
      <c r="I124" s="439"/>
      <c r="J124" s="439"/>
      <c r="K124" s="439"/>
      <c r="L124" s="439"/>
      <c r="M124" s="439"/>
      <c r="N124" s="439"/>
      <c r="O124" s="439"/>
      <c r="P124" s="439"/>
      <c r="Q124" s="439"/>
      <c r="R124" s="439"/>
      <c r="S124" s="439"/>
      <c r="T124" s="439"/>
      <c r="U124" s="439"/>
      <c r="V124" s="439"/>
    </row>
    <row r="125" spans="1:22" ht="12.75">
      <c r="A125" s="439"/>
      <c r="B125" s="439"/>
      <c r="C125" s="439"/>
      <c r="D125" s="439"/>
      <c r="E125" s="439"/>
      <c r="F125" s="439"/>
      <c r="G125" s="439"/>
      <c r="H125" s="439"/>
      <c r="I125" s="439"/>
      <c r="J125" s="439"/>
      <c r="K125" s="439"/>
      <c r="L125" s="439"/>
      <c r="M125" s="439"/>
      <c r="N125" s="439"/>
      <c r="O125" s="439"/>
      <c r="P125" s="439"/>
      <c r="Q125" s="439"/>
      <c r="R125" s="439"/>
      <c r="S125" s="439"/>
      <c r="T125" s="439"/>
      <c r="U125" s="439"/>
      <c r="V125" s="439"/>
    </row>
    <row r="126" spans="1:22" ht="12.75">
      <c r="A126" s="439"/>
      <c r="B126" s="439"/>
      <c r="C126" s="439"/>
      <c r="D126" s="439"/>
      <c r="E126" s="439"/>
      <c r="F126" s="439"/>
      <c r="G126" s="439"/>
      <c r="H126" s="439"/>
      <c r="I126" s="439"/>
      <c r="J126" s="439"/>
      <c r="K126" s="439"/>
      <c r="L126" s="439"/>
      <c r="M126" s="439"/>
      <c r="N126" s="439"/>
      <c r="O126" s="439"/>
      <c r="P126" s="439"/>
      <c r="Q126" s="439"/>
      <c r="R126" s="439"/>
      <c r="S126" s="439"/>
      <c r="T126" s="439"/>
      <c r="U126" s="439"/>
      <c r="V126" s="439"/>
    </row>
    <row r="127" spans="1:22" ht="12.75">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row>
    <row r="128" spans="1:22" ht="12.75">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row>
    <row r="129" spans="1:22" ht="12.75">
      <c r="A129" s="439"/>
      <c r="B129" s="439"/>
      <c r="C129" s="439"/>
      <c r="D129" s="439"/>
      <c r="E129" s="439"/>
      <c r="F129" s="439"/>
      <c r="G129" s="439"/>
      <c r="H129" s="439"/>
      <c r="I129" s="439"/>
      <c r="J129" s="439"/>
      <c r="K129" s="439"/>
      <c r="L129" s="439"/>
      <c r="M129" s="439"/>
      <c r="N129" s="439"/>
      <c r="O129" s="439"/>
      <c r="P129" s="439"/>
      <c r="Q129" s="439"/>
      <c r="R129" s="439"/>
      <c r="S129" s="439"/>
      <c r="T129" s="439"/>
      <c r="U129" s="439"/>
      <c r="V129" s="439"/>
    </row>
    <row r="130" spans="1:22" ht="12.75">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row>
    <row r="131" spans="1:22" ht="12.75">
      <c r="A131" s="439"/>
      <c r="B131" s="439"/>
      <c r="C131" s="439"/>
      <c r="D131" s="439"/>
      <c r="E131" s="439"/>
      <c r="F131" s="439"/>
      <c r="G131" s="439"/>
      <c r="H131" s="439"/>
      <c r="I131" s="439"/>
      <c r="J131" s="439"/>
      <c r="K131" s="439"/>
      <c r="L131" s="439"/>
      <c r="M131" s="439"/>
      <c r="N131" s="439"/>
      <c r="O131" s="439"/>
      <c r="P131" s="439"/>
      <c r="Q131" s="439"/>
      <c r="R131" s="439"/>
      <c r="S131" s="439"/>
      <c r="T131" s="439"/>
      <c r="U131" s="439"/>
      <c r="V131" s="439"/>
    </row>
    <row r="132" spans="1:22" ht="12.75">
      <c r="A132" s="439"/>
      <c r="B132" s="439"/>
      <c r="C132" s="439"/>
      <c r="D132" s="439"/>
      <c r="E132" s="439"/>
      <c r="F132" s="439"/>
      <c r="G132" s="439"/>
      <c r="H132" s="439"/>
      <c r="I132" s="439"/>
      <c r="J132" s="439"/>
      <c r="K132" s="439"/>
      <c r="L132" s="439"/>
      <c r="M132" s="439"/>
      <c r="N132" s="439"/>
      <c r="O132" s="439"/>
      <c r="P132" s="439"/>
      <c r="Q132" s="439"/>
      <c r="R132" s="439"/>
      <c r="S132" s="439"/>
      <c r="T132" s="439"/>
      <c r="U132" s="439"/>
      <c r="V132" s="439"/>
    </row>
    <row r="133" spans="1:22" ht="12.75">
      <c r="A133" s="439"/>
      <c r="B133" s="439"/>
      <c r="C133" s="439"/>
      <c r="D133" s="439"/>
      <c r="E133" s="439"/>
      <c r="F133" s="439"/>
      <c r="G133" s="439"/>
      <c r="H133" s="439"/>
      <c r="I133" s="439"/>
      <c r="J133" s="439"/>
      <c r="K133" s="439"/>
      <c r="L133" s="439"/>
      <c r="M133" s="439"/>
      <c r="N133" s="439"/>
      <c r="O133" s="439"/>
      <c r="P133" s="439"/>
      <c r="Q133" s="439"/>
      <c r="R133" s="439"/>
      <c r="S133" s="439"/>
      <c r="T133" s="439"/>
      <c r="U133" s="439"/>
      <c r="V133" s="439"/>
    </row>
    <row r="134" spans="1:22" ht="12.75">
      <c r="A134" s="439"/>
      <c r="B134" s="439"/>
      <c r="C134" s="439"/>
      <c r="D134" s="439"/>
      <c r="E134" s="439"/>
      <c r="F134" s="439"/>
      <c r="G134" s="439"/>
      <c r="H134" s="439"/>
      <c r="I134" s="439"/>
      <c r="J134" s="439"/>
      <c r="K134" s="439"/>
      <c r="L134" s="439"/>
      <c r="M134" s="439"/>
      <c r="N134" s="439"/>
      <c r="O134" s="439"/>
      <c r="P134" s="439"/>
      <c r="Q134" s="439"/>
      <c r="R134" s="439"/>
      <c r="S134" s="439"/>
      <c r="T134" s="439"/>
      <c r="U134" s="439"/>
      <c r="V134" s="439"/>
    </row>
    <row r="135" spans="1:22" ht="12.75">
      <c r="A135" s="439"/>
      <c r="B135" s="439"/>
      <c r="C135" s="439"/>
      <c r="D135" s="439"/>
      <c r="E135" s="439"/>
      <c r="F135" s="439"/>
      <c r="G135" s="439"/>
      <c r="H135" s="439"/>
      <c r="I135" s="439"/>
      <c r="J135" s="439"/>
      <c r="K135" s="439"/>
      <c r="L135" s="439"/>
      <c r="M135" s="439"/>
      <c r="N135" s="439"/>
      <c r="O135" s="439"/>
      <c r="P135" s="439"/>
      <c r="Q135" s="439"/>
      <c r="R135" s="439"/>
      <c r="S135" s="439"/>
      <c r="T135" s="439"/>
      <c r="U135" s="439"/>
      <c r="V135" s="439"/>
    </row>
    <row r="136" spans="1:22" ht="12.75">
      <c r="A136" s="439"/>
      <c r="B136" s="439"/>
      <c r="C136" s="439"/>
      <c r="D136" s="439"/>
      <c r="E136" s="439"/>
      <c r="F136" s="439"/>
      <c r="G136" s="439"/>
      <c r="H136" s="439"/>
      <c r="I136" s="439"/>
      <c r="J136" s="439"/>
      <c r="K136" s="439"/>
      <c r="L136" s="439"/>
      <c r="M136" s="439"/>
      <c r="N136" s="439"/>
      <c r="O136" s="439"/>
      <c r="P136" s="439"/>
      <c r="Q136" s="439"/>
      <c r="R136" s="439"/>
      <c r="S136" s="439"/>
      <c r="T136" s="439"/>
      <c r="U136" s="439"/>
      <c r="V136" s="439"/>
    </row>
    <row r="137" spans="1:22" ht="12.75">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row>
    <row r="138" spans="1:22" ht="12.75">
      <c r="A138" s="439"/>
      <c r="B138" s="439"/>
      <c r="C138" s="439"/>
      <c r="D138" s="439"/>
      <c r="E138" s="439"/>
      <c r="F138" s="439"/>
      <c r="G138" s="439"/>
      <c r="H138" s="439"/>
      <c r="I138" s="439"/>
      <c r="J138" s="439"/>
      <c r="K138" s="439"/>
      <c r="L138" s="439"/>
      <c r="M138" s="439"/>
      <c r="N138" s="439"/>
      <c r="O138" s="439"/>
      <c r="P138" s="439"/>
      <c r="Q138" s="439"/>
      <c r="R138" s="439"/>
      <c r="S138" s="439"/>
      <c r="T138" s="439"/>
      <c r="U138" s="439"/>
      <c r="V138" s="439"/>
    </row>
    <row r="139" spans="1:22" ht="12.75">
      <c r="A139" s="439"/>
      <c r="B139" s="439"/>
      <c r="C139" s="439"/>
      <c r="D139" s="439"/>
      <c r="E139" s="439"/>
      <c r="F139" s="439"/>
      <c r="G139" s="439"/>
      <c r="H139" s="439"/>
      <c r="I139" s="439"/>
      <c r="J139" s="439"/>
      <c r="K139" s="439"/>
      <c r="L139" s="439"/>
      <c r="M139" s="439"/>
      <c r="N139" s="439"/>
      <c r="O139" s="439"/>
      <c r="P139" s="439"/>
      <c r="Q139" s="439"/>
      <c r="R139" s="439"/>
      <c r="S139" s="439"/>
      <c r="T139" s="439"/>
      <c r="U139" s="439"/>
      <c r="V139" s="439"/>
    </row>
    <row r="140" spans="1:22" ht="12.75">
      <c r="A140" s="439"/>
      <c r="B140" s="439"/>
      <c r="C140" s="439"/>
      <c r="D140" s="439"/>
      <c r="E140" s="439"/>
      <c r="F140" s="439"/>
      <c r="G140" s="439"/>
      <c r="H140" s="439"/>
      <c r="I140" s="439"/>
      <c r="J140" s="439"/>
      <c r="K140" s="439"/>
      <c r="L140" s="439"/>
      <c r="M140" s="439"/>
      <c r="N140" s="439"/>
      <c r="O140" s="439"/>
      <c r="P140" s="439"/>
      <c r="Q140" s="439"/>
      <c r="R140" s="439"/>
      <c r="S140" s="439"/>
      <c r="T140" s="439"/>
      <c r="U140" s="439"/>
      <c r="V140" s="439"/>
    </row>
    <row r="141" spans="1:22" ht="12.75">
      <c r="A141" s="439"/>
      <c r="B141" s="439"/>
      <c r="C141" s="439"/>
      <c r="D141" s="439"/>
      <c r="E141" s="439"/>
      <c r="F141" s="439"/>
      <c r="G141" s="439"/>
      <c r="H141" s="439"/>
      <c r="I141" s="439"/>
      <c r="J141" s="439"/>
      <c r="K141" s="439"/>
      <c r="L141" s="439"/>
      <c r="M141" s="439"/>
      <c r="N141" s="439"/>
      <c r="O141" s="439"/>
      <c r="P141" s="439"/>
      <c r="Q141" s="439"/>
      <c r="R141" s="439"/>
      <c r="S141" s="439"/>
      <c r="T141" s="439"/>
      <c r="U141" s="439"/>
      <c r="V141" s="439"/>
    </row>
    <row r="142" spans="1:22" ht="12.75">
      <c r="A142" s="439"/>
      <c r="B142" s="439"/>
      <c r="C142" s="439"/>
      <c r="D142" s="439"/>
      <c r="E142" s="439"/>
      <c r="F142" s="439"/>
      <c r="G142" s="439"/>
      <c r="H142" s="439"/>
      <c r="I142" s="439"/>
      <c r="J142" s="439"/>
      <c r="K142" s="439"/>
      <c r="L142" s="439"/>
      <c r="M142" s="439"/>
      <c r="N142" s="439"/>
      <c r="O142" s="439"/>
      <c r="P142" s="439"/>
      <c r="Q142" s="439"/>
      <c r="R142" s="439"/>
      <c r="S142" s="439"/>
      <c r="T142" s="439"/>
      <c r="U142" s="439"/>
      <c r="V142" s="439"/>
    </row>
    <row r="143" spans="1:22" ht="12.75">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row>
    <row r="144" spans="1:22" ht="12.75">
      <c r="A144" s="439"/>
      <c r="B144" s="439"/>
      <c r="C144" s="439"/>
      <c r="D144" s="439"/>
      <c r="E144" s="439"/>
      <c r="F144" s="439"/>
      <c r="G144" s="439"/>
      <c r="H144" s="439"/>
      <c r="I144" s="439"/>
      <c r="J144" s="439"/>
      <c r="K144" s="439"/>
      <c r="L144" s="439"/>
      <c r="M144" s="439"/>
      <c r="N144" s="439"/>
      <c r="O144" s="439"/>
      <c r="P144" s="439"/>
      <c r="Q144" s="439"/>
      <c r="R144" s="439"/>
      <c r="S144" s="439"/>
      <c r="T144" s="439"/>
      <c r="U144" s="439"/>
      <c r="V144" s="439"/>
    </row>
    <row r="145" spans="1:22" ht="12.75">
      <c r="A145" s="439"/>
      <c r="B145" s="439"/>
      <c r="C145" s="439"/>
      <c r="D145" s="439"/>
      <c r="E145" s="439"/>
      <c r="F145" s="439"/>
      <c r="G145" s="439"/>
      <c r="H145" s="439"/>
      <c r="I145" s="439"/>
      <c r="J145" s="439"/>
      <c r="K145" s="439"/>
      <c r="L145" s="439"/>
      <c r="M145" s="439"/>
      <c r="N145" s="439"/>
      <c r="O145" s="439"/>
      <c r="P145" s="439"/>
      <c r="Q145" s="439"/>
      <c r="R145" s="439"/>
      <c r="S145" s="439"/>
      <c r="T145" s="439"/>
      <c r="U145" s="439"/>
      <c r="V145" s="439"/>
    </row>
    <row r="146" spans="1:22" ht="12.75">
      <c r="A146" s="439"/>
      <c r="B146" s="439"/>
      <c r="C146" s="439"/>
      <c r="D146" s="439"/>
      <c r="E146" s="439"/>
      <c r="F146" s="439"/>
      <c r="G146" s="439"/>
      <c r="H146" s="439"/>
      <c r="I146" s="439"/>
      <c r="J146" s="439"/>
      <c r="K146" s="439"/>
      <c r="L146" s="439"/>
      <c r="M146" s="439"/>
      <c r="N146" s="439"/>
      <c r="O146" s="439"/>
      <c r="P146" s="439"/>
      <c r="Q146" s="439"/>
      <c r="R146" s="439"/>
      <c r="S146" s="439"/>
      <c r="T146" s="439"/>
      <c r="U146" s="439"/>
      <c r="V146" s="439"/>
    </row>
    <row r="147" spans="1:22" ht="12.75">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439"/>
    </row>
    <row r="148" spans="1:22" ht="12.75">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row>
    <row r="149" spans="1:22" ht="12.75">
      <c r="A149" s="439"/>
      <c r="B149" s="439"/>
      <c r="C149" s="439"/>
      <c r="D149" s="439"/>
      <c r="E149" s="439"/>
      <c r="F149" s="439"/>
      <c r="G149" s="439"/>
      <c r="H149" s="439"/>
      <c r="I149" s="439"/>
      <c r="J149" s="439"/>
      <c r="K149" s="439"/>
      <c r="L149" s="439"/>
      <c r="M149" s="439"/>
      <c r="N149" s="439"/>
      <c r="O149" s="439"/>
      <c r="P149" s="439"/>
      <c r="Q149" s="439"/>
      <c r="R149" s="439"/>
      <c r="S149" s="439"/>
      <c r="T149" s="439"/>
      <c r="U149" s="439"/>
      <c r="V149" s="439"/>
    </row>
    <row r="150" spans="1:22" ht="12.75">
      <c r="A150" s="439"/>
      <c r="B150" s="439"/>
      <c r="C150" s="439"/>
      <c r="D150" s="439"/>
      <c r="E150" s="439"/>
      <c r="F150" s="439"/>
      <c r="G150" s="439"/>
      <c r="H150" s="439"/>
      <c r="I150" s="439"/>
      <c r="J150" s="439"/>
      <c r="K150" s="439"/>
      <c r="L150" s="439"/>
      <c r="M150" s="439"/>
      <c r="N150" s="439"/>
      <c r="O150" s="439"/>
      <c r="P150" s="439"/>
      <c r="Q150" s="439"/>
      <c r="R150" s="439"/>
      <c r="S150" s="439"/>
      <c r="T150" s="439"/>
      <c r="U150" s="439"/>
      <c r="V150" s="439"/>
    </row>
    <row r="151" spans="1:22" ht="12.75">
      <c r="A151" s="439"/>
      <c r="B151" s="439"/>
      <c r="C151" s="439"/>
      <c r="D151" s="439"/>
      <c r="E151" s="439"/>
      <c r="F151" s="439"/>
      <c r="G151" s="439"/>
      <c r="H151" s="439"/>
      <c r="I151" s="439"/>
      <c r="J151" s="439"/>
      <c r="K151" s="439"/>
      <c r="L151" s="439"/>
      <c r="M151" s="439"/>
      <c r="N151" s="439"/>
      <c r="O151" s="439"/>
      <c r="P151" s="439"/>
      <c r="Q151" s="439"/>
      <c r="R151" s="439"/>
      <c r="S151" s="439"/>
      <c r="T151" s="439"/>
      <c r="U151" s="439"/>
      <c r="V151" s="439"/>
    </row>
    <row r="152" spans="1:22" ht="12.75">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row>
    <row r="153" spans="1:22" ht="12.75">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439"/>
    </row>
    <row r="154" spans="1:22" ht="12.75">
      <c r="A154" s="439"/>
      <c r="B154" s="439"/>
      <c r="C154" s="439"/>
      <c r="D154" s="439"/>
      <c r="E154" s="439"/>
      <c r="F154" s="439"/>
      <c r="G154" s="439"/>
      <c r="H154" s="439"/>
      <c r="I154" s="439"/>
      <c r="J154" s="439"/>
      <c r="K154" s="439"/>
      <c r="L154" s="439"/>
      <c r="M154" s="439"/>
      <c r="N154" s="439"/>
      <c r="O154" s="439"/>
      <c r="P154" s="439"/>
      <c r="Q154" s="439"/>
      <c r="R154" s="439"/>
      <c r="S154" s="439"/>
      <c r="T154" s="439"/>
      <c r="U154" s="439"/>
      <c r="V154" s="439"/>
    </row>
    <row r="155" spans="1:22" ht="12.75">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row>
    <row r="156" spans="1:22" ht="12.75">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row>
    <row r="157" spans="1:22" ht="12.75">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row>
    <row r="158" spans="1:22" ht="12.75">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row>
    <row r="159" spans="1:22" ht="12.75">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row>
    <row r="160" spans="1:22" ht="12.75">
      <c r="A160" s="439"/>
      <c r="B160" s="439"/>
      <c r="C160" s="439"/>
      <c r="D160" s="439"/>
      <c r="E160" s="439"/>
      <c r="F160" s="439"/>
      <c r="G160" s="439"/>
      <c r="H160" s="439"/>
      <c r="I160" s="439"/>
      <c r="J160" s="439"/>
      <c r="K160" s="439"/>
      <c r="L160" s="439"/>
      <c r="M160" s="439"/>
      <c r="N160" s="439"/>
      <c r="O160" s="439"/>
      <c r="P160" s="439"/>
      <c r="Q160" s="439"/>
      <c r="R160" s="439"/>
      <c r="S160" s="439"/>
      <c r="T160" s="439"/>
      <c r="U160" s="439"/>
      <c r="V160" s="439"/>
    </row>
    <row r="161" spans="1:22" ht="12.75">
      <c r="A161" s="439"/>
      <c r="B161" s="439"/>
      <c r="C161" s="439"/>
      <c r="D161" s="439"/>
      <c r="E161" s="439"/>
      <c r="F161" s="439"/>
      <c r="G161" s="439"/>
      <c r="H161" s="439"/>
      <c r="I161" s="439"/>
      <c r="J161" s="439"/>
      <c r="K161" s="439"/>
      <c r="L161" s="439"/>
      <c r="M161" s="439"/>
      <c r="N161" s="439"/>
      <c r="O161" s="439"/>
      <c r="P161" s="439"/>
      <c r="Q161" s="439"/>
      <c r="R161" s="439"/>
      <c r="S161" s="439"/>
      <c r="T161" s="439"/>
      <c r="U161" s="439"/>
      <c r="V161" s="439"/>
    </row>
    <row r="162" spans="1:22" ht="12.75">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row>
    <row r="163" spans="1:22" ht="12.75">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row>
    <row r="164" spans="1:22" ht="12.75">
      <c r="A164" s="439"/>
      <c r="B164" s="439"/>
      <c r="C164" s="439"/>
      <c r="D164" s="439"/>
      <c r="E164" s="439"/>
      <c r="F164" s="439"/>
      <c r="G164" s="439"/>
      <c r="H164" s="439"/>
      <c r="I164" s="439"/>
      <c r="J164" s="439"/>
      <c r="K164" s="439"/>
      <c r="L164" s="439"/>
      <c r="M164" s="439"/>
      <c r="N164" s="439"/>
      <c r="O164" s="439"/>
      <c r="P164" s="439"/>
      <c r="Q164" s="439"/>
      <c r="R164" s="439"/>
      <c r="S164" s="439"/>
      <c r="T164" s="439"/>
      <c r="U164" s="439"/>
      <c r="V164" s="439"/>
    </row>
    <row r="165" spans="1:22" ht="12.75">
      <c r="A165" s="439"/>
      <c r="B165" s="439"/>
      <c r="C165" s="439"/>
      <c r="D165" s="439"/>
      <c r="E165" s="439"/>
      <c r="F165" s="439"/>
      <c r="G165" s="439"/>
      <c r="H165" s="439"/>
      <c r="I165" s="439"/>
      <c r="J165" s="439"/>
      <c r="K165" s="439"/>
      <c r="L165" s="439"/>
      <c r="M165" s="439"/>
      <c r="N165" s="439"/>
      <c r="O165" s="439"/>
      <c r="P165" s="439"/>
      <c r="Q165" s="439"/>
      <c r="R165" s="439"/>
      <c r="S165" s="439"/>
      <c r="T165" s="439"/>
      <c r="U165" s="439"/>
      <c r="V165" s="439"/>
    </row>
    <row r="166" spans="1:22" ht="12.75">
      <c r="A166" s="439"/>
      <c r="B166" s="439"/>
      <c r="C166" s="439"/>
      <c r="D166" s="439"/>
      <c r="E166" s="439"/>
      <c r="F166" s="439"/>
      <c r="G166" s="439"/>
      <c r="H166" s="439"/>
      <c r="I166" s="439"/>
      <c r="J166" s="439"/>
      <c r="K166" s="439"/>
      <c r="L166" s="439"/>
      <c r="M166" s="439"/>
      <c r="N166" s="439"/>
      <c r="O166" s="439"/>
      <c r="P166" s="439"/>
      <c r="Q166" s="439"/>
      <c r="R166" s="439"/>
      <c r="S166" s="439"/>
      <c r="T166" s="439"/>
      <c r="U166" s="439"/>
      <c r="V166" s="439"/>
    </row>
    <row r="167" spans="1:22" ht="12.75">
      <c r="A167" s="439"/>
      <c r="B167" s="439"/>
      <c r="C167" s="439"/>
      <c r="D167" s="439"/>
      <c r="E167" s="439"/>
      <c r="F167" s="439"/>
      <c r="G167" s="439"/>
      <c r="H167" s="439"/>
      <c r="I167" s="439"/>
      <c r="J167" s="439"/>
      <c r="K167" s="439"/>
      <c r="L167" s="439"/>
      <c r="M167" s="439"/>
      <c r="N167" s="439"/>
      <c r="O167" s="439"/>
      <c r="P167" s="439"/>
      <c r="Q167" s="439"/>
      <c r="R167" s="439"/>
      <c r="S167" s="439"/>
      <c r="T167" s="439"/>
      <c r="U167" s="439"/>
      <c r="V167" s="439"/>
    </row>
    <row r="168" spans="1:22" ht="12.75">
      <c r="A168" s="439"/>
      <c r="B168" s="439"/>
      <c r="C168" s="439"/>
      <c r="D168" s="439"/>
      <c r="E168" s="439"/>
      <c r="F168" s="439"/>
      <c r="G168" s="439"/>
      <c r="H168" s="439"/>
      <c r="I168" s="439"/>
      <c r="J168" s="439"/>
      <c r="K168" s="439"/>
      <c r="L168" s="439"/>
      <c r="M168" s="439"/>
      <c r="N168" s="439"/>
      <c r="O168" s="439"/>
      <c r="P168" s="439"/>
      <c r="Q168" s="439"/>
      <c r="R168" s="439"/>
      <c r="S168" s="439"/>
      <c r="T168" s="439"/>
      <c r="U168" s="439"/>
      <c r="V168" s="439"/>
    </row>
    <row r="169" spans="1:22" ht="12.75">
      <c r="A169" s="439"/>
      <c r="B169" s="439"/>
      <c r="C169" s="439"/>
      <c r="D169" s="439"/>
      <c r="E169" s="439"/>
      <c r="F169" s="439"/>
      <c r="G169" s="439"/>
      <c r="H169" s="439"/>
      <c r="I169" s="439"/>
      <c r="J169" s="439"/>
      <c r="K169" s="439"/>
      <c r="L169" s="439"/>
      <c r="M169" s="439"/>
      <c r="N169" s="439"/>
      <c r="O169" s="439"/>
      <c r="P169" s="439"/>
      <c r="Q169" s="439"/>
      <c r="R169" s="439"/>
      <c r="S169" s="439"/>
      <c r="T169" s="439"/>
      <c r="U169" s="439"/>
      <c r="V169" s="439"/>
    </row>
    <row r="170" spans="1:22" ht="12.75">
      <c r="A170" s="439"/>
      <c r="B170" s="439"/>
      <c r="C170" s="439"/>
      <c r="D170" s="439"/>
      <c r="E170" s="439"/>
      <c r="F170" s="439"/>
      <c r="G170" s="439"/>
      <c r="H170" s="439"/>
      <c r="I170" s="439"/>
      <c r="J170" s="439"/>
      <c r="K170" s="439"/>
      <c r="L170" s="439"/>
      <c r="M170" s="439"/>
      <c r="N170" s="439"/>
      <c r="O170" s="439"/>
      <c r="P170" s="439"/>
      <c r="Q170" s="439"/>
      <c r="R170" s="439"/>
      <c r="S170" s="439"/>
      <c r="T170" s="439"/>
      <c r="U170" s="439"/>
      <c r="V170" s="439"/>
    </row>
    <row r="171" spans="1:22" ht="12.75">
      <c r="A171" s="439"/>
      <c r="B171" s="439"/>
      <c r="C171" s="439"/>
      <c r="D171" s="439"/>
      <c r="E171" s="439"/>
      <c r="F171" s="439"/>
      <c r="G171" s="439"/>
      <c r="H171" s="439"/>
      <c r="I171" s="439"/>
      <c r="J171" s="439"/>
      <c r="K171" s="439"/>
      <c r="L171" s="439"/>
      <c r="M171" s="439"/>
      <c r="N171" s="439"/>
      <c r="O171" s="439"/>
      <c r="P171" s="439"/>
      <c r="Q171" s="439"/>
      <c r="R171" s="439"/>
      <c r="S171" s="439"/>
      <c r="T171" s="439"/>
      <c r="U171" s="439"/>
      <c r="V171" s="439"/>
    </row>
    <row r="172" spans="1:22" ht="12.75">
      <c r="A172" s="439"/>
      <c r="B172" s="439"/>
      <c r="C172" s="439"/>
      <c r="D172" s="439"/>
      <c r="E172" s="439"/>
      <c r="F172" s="439"/>
      <c r="G172" s="439"/>
      <c r="H172" s="439"/>
      <c r="I172" s="439"/>
      <c r="J172" s="439"/>
      <c r="K172" s="439"/>
      <c r="L172" s="439"/>
      <c r="M172" s="439"/>
      <c r="N172" s="439"/>
      <c r="O172" s="439"/>
      <c r="P172" s="439"/>
      <c r="Q172" s="439"/>
      <c r="R172" s="439"/>
      <c r="S172" s="439"/>
      <c r="T172" s="439"/>
      <c r="U172" s="439"/>
      <c r="V172" s="439"/>
    </row>
    <row r="173" spans="1:22" ht="12.75">
      <c r="A173" s="439"/>
      <c r="B173" s="439"/>
      <c r="C173" s="439"/>
      <c r="D173" s="439"/>
      <c r="E173" s="439"/>
      <c r="F173" s="439"/>
      <c r="G173" s="439"/>
      <c r="H173" s="439"/>
      <c r="I173" s="439"/>
      <c r="J173" s="439"/>
      <c r="K173" s="439"/>
      <c r="L173" s="439"/>
      <c r="M173" s="439"/>
      <c r="N173" s="439"/>
      <c r="O173" s="439"/>
      <c r="P173" s="439"/>
      <c r="Q173" s="439"/>
      <c r="R173" s="439"/>
      <c r="S173" s="439"/>
      <c r="T173" s="439"/>
      <c r="U173" s="439"/>
      <c r="V173" s="439"/>
    </row>
    <row r="174" spans="1:22" ht="12.75">
      <c r="A174" s="439"/>
      <c r="B174" s="439"/>
      <c r="C174" s="439"/>
      <c r="D174" s="439"/>
      <c r="E174" s="439"/>
      <c r="F174" s="439"/>
      <c r="G174" s="439"/>
      <c r="H174" s="439"/>
      <c r="I174" s="439"/>
      <c r="J174" s="439"/>
      <c r="K174" s="439"/>
      <c r="L174" s="439"/>
      <c r="M174" s="439"/>
      <c r="N174" s="439"/>
      <c r="O174" s="439"/>
      <c r="P174" s="439"/>
      <c r="Q174" s="439"/>
      <c r="R174" s="439"/>
      <c r="S174" s="439"/>
      <c r="T174" s="439"/>
      <c r="U174" s="439"/>
      <c r="V174" s="439"/>
    </row>
    <row r="175" spans="1:22" ht="12.75">
      <c r="A175" s="439"/>
      <c r="B175" s="439"/>
      <c r="C175" s="439"/>
      <c r="D175" s="439"/>
      <c r="E175" s="439"/>
      <c r="F175" s="439"/>
      <c r="G175" s="439"/>
      <c r="H175" s="439"/>
      <c r="I175" s="439"/>
      <c r="J175" s="439"/>
      <c r="K175" s="439"/>
      <c r="L175" s="439"/>
      <c r="M175" s="439"/>
      <c r="N175" s="439"/>
      <c r="O175" s="439"/>
      <c r="P175" s="439"/>
      <c r="Q175" s="439"/>
      <c r="R175" s="439"/>
      <c r="S175" s="439"/>
      <c r="T175" s="439"/>
      <c r="U175" s="439"/>
      <c r="V175" s="439"/>
    </row>
    <row r="176" spans="1:22" ht="12.75">
      <c r="A176" s="439"/>
      <c r="B176" s="439"/>
      <c r="C176" s="439"/>
      <c r="D176" s="439"/>
      <c r="E176" s="439"/>
      <c r="F176" s="439"/>
      <c r="G176" s="439"/>
      <c r="H176" s="439"/>
      <c r="I176" s="439"/>
      <c r="J176" s="439"/>
      <c r="K176" s="439"/>
      <c r="L176" s="439"/>
      <c r="M176" s="439"/>
      <c r="N176" s="439"/>
      <c r="O176" s="439"/>
      <c r="P176" s="439"/>
      <c r="Q176" s="439"/>
      <c r="R176" s="439"/>
      <c r="S176" s="439"/>
      <c r="T176" s="439"/>
      <c r="U176" s="439"/>
      <c r="V176" s="439"/>
    </row>
    <row r="177" spans="1:22" ht="12.75">
      <c r="A177" s="439"/>
      <c r="B177" s="439"/>
      <c r="C177" s="439"/>
      <c r="D177" s="439"/>
      <c r="E177" s="439"/>
      <c r="F177" s="439"/>
      <c r="G177" s="439"/>
      <c r="H177" s="439"/>
      <c r="I177" s="439"/>
      <c r="J177" s="439"/>
      <c r="K177" s="439"/>
      <c r="L177" s="439"/>
      <c r="M177" s="439"/>
      <c r="N177" s="439"/>
      <c r="O177" s="439"/>
      <c r="P177" s="439"/>
      <c r="Q177" s="439"/>
      <c r="R177" s="439"/>
      <c r="S177" s="439"/>
      <c r="T177" s="439"/>
      <c r="U177" s="439"/>
      <c r="V177" s="439"/>
    </row>
    <row r="178" spans="1:22" ht="12.75">
      <c r="A178" s="439"/>
      <c r="B178" s="439"/>
      <c r="C178" s="439"/>
      <c r="D178" s="439"/>
      <c r="E178" s="439"/>
      <c r="F178" s="439"/>
      <c r="G178" s="439"/>
      <c r="H178" s="439"/>
      <c r="I178" s="439"/>
      <c r="J178" s="439"/>
      <c r="K178" s="439"/>
      <c r="L178" s="439"/>
      <c r="M178" s="439"/>
      <c r="N178" s="439"/>
      <c r="O178" s="439"/>
      <c r="P178" s="439"/>
      <c r="Q178" s="439"/>
      <c r="R178" s="439"/>
      <c r="S178" s="439"/>
      <c r="T178" s="439"/>
      <c r="U178" s="439"/>
      <c r="V178" s="439"/>
    </row>
    <row r="179" spans="1:22" ht="12.75">
      <c r="A179" s="439"/>
      <c r="B179" s="439"/>
      <c r="C179" s="439"/>
      <c r="D179" s="439"/>
      <c r="E179" s="439"/>
      <c r="F179" s="439"/>
      <c r="G179" s="439"/>
      <c r="H179" s="439"/>
      <c r="I179" s="439"/>
      <c r="J179" s="439"/>
      <c r="K179" s="439"/>
      <c r="L179" s="439"/>
      <c r="M179" s="439"/>
      <c r="N179" s="439"/>
      <c r="O179" s="439"/>
      <c r="P179" s="439"/>
      <c r="Q179" s="439"/>
      <c r="R179" s="439"/>
      <c r="S179" s="439"/>
      <c r="T179" s="439"/>
      <c r="U179" s="439"/>
      <c r="V179" s="439"/>
    </row>
    <row r="180" spans="1:22" ht="12.75">
      <c r="A180" s="439"/>
      <c r="B180" s="439"/>
      <c r="C180" s="439"/>
      <c r="D180" s="439"/>
      <c r="E180" s="439"/>
      <c r="F180" s="439"/>
      <c r="G180" s="439"/>
      <c r="H180" s="439"/>
      <c r="I180" s="439"/>
      <c r="J180" s="439"/>
      <c r="K180" s="439"/>
      <c r="L180" s="439"/>
      <c r="M180" s="439"/>
      <c r="N180" s="439"/>
      <c r="O180" s="439"/>
      <c r="P180" s="439"/>
      <c r="Q180" s="439"/>
      <c r="R180" s="439"/>
      <c r="S180" s="439"/>
      <c r="T180" s="439"/>
      <c r="U180" s="439"/>
      <c r="V180" s="439"/>
    </row>
    <row r="181" spans="1:22" ht="12.75">
      <c r="A181" s="439"/>
      <c r="B181" s="439"/>
      <c r="C181" s="439"/>
      <c r="D181" s="439"/>
      <c r="E181" s="439"/>
      <c r="F181" s="439"/>
      <c r="G181" s="439"/>
      <c r="H181" s="439"/>
      <c r="I181" s="439"/>
      <c r="J181" s="439"/>
      <c r="K181" s="439"/>
      <c r="L181" s="439"/>
      <c r="M181" s="439"/>
      <c r="N181" s="439"/>
      <c r="O181" s="439"/>
      <c r="P181" s="439"/>
      <c r="Q181" s="439"/>
      <c r="R181" s="439"/>
      <c r="S181" s="439"/>
      <c r="T181" s="439"/>
      <c r="U181" s="439"/>
      <c r="V181" s="439"/>
    </row>
    <row r="182" spans="1:22" ht="12.75">
      <c r="A182" s="439"/>
      <c r="B182" s="439"/>
      <c r="C182" s="439"/>
      <c r="D182" s="439"/>
      <c r="E182" s="439"/>
      <c r="F182" s="439"/>
      <c r="G182" s="439"/>
      <c r="H182" s="439"/>
      <c r="I182" s="439"/>
      <c r="J182" s="439"/>
      <c r="K182" s="439"/>
      <c r="L182" s="439"/>
      <c r="M182" s="439"/>
      <c r="N182" s="439"/>
      <c r="O182" s="439"/>
      <c r="P182" s="439"/>
      <c r="Q182" s="439"/>
      <c r="R182" s="439"/>
      <c r="S182" s="439"/>
      <c r="T182" s="439"/>
      <c r="U182" s="439"/>
      <c r="V182" s="439"/>
    </row>
    <row r="183" spans="1:22" ht="12.75">
      <c r="A183" s="439"/>
      <c r="B183" s="439"/>
      <c r="C183" s="439"/>
      <c r="D183" s="439"/>
      <c r="E183" s="439"/>
      <c r="F183" s="439"/>
      <c r="G183" s="439"/>
      <c r="H183" s="439"/>
      <c r="I183" s="439"/>
      <c r="J183" s="439"/>
      <c r="K183" s="439"/>
      <c r="L183" s="439"/>
      <c r="M183" s="439"/>
      <c r="N183" s="439"/>
      <c r="O183" s="439"/>
      <c r="P183" s="439"/>
      <c r="Q183" s="439"/>
      <c r="R183" s="439"/>
      <c r="S183" s="439"/>
      <c r="T183" s="439"/>
      <c r="U183" s="439"/>
      <c r="V183" s="439"/>
    </row>
    <row r="184" spans="1:22" ht="12.75">
      <c r="A184" s="439"/>
      <c r="B184" s="439"/>
      <c r="C184" s="439"/>
      <c r="D184" s="439"/>
      <c r="E184" s="439"/>
      <c r="F184" s="439"/>
      <c r="G184" s="439"/>
      <c r="H184" s="439"/>
      <c r="I184" s="439"/>
      <c r="J184" s="439"/>
      <c r="K184" s="439"/>
      <c r="L184" s="439"/>
      <c r="M184" s="439"/>
      <c r="N184" s="439"/>
      <c r="O184" s="439"/>
      <c r="P184" s="439"/>
      <c r="Q184" s="439"/>
      <c r="R184" s="439"/>
      <c r="S184" s="439"/>
      <c r="T184" s="439"/>
      <c r="U184" s="439"/>
      <c r="V184" s="439"/>
    </row>
    <row r="185" spans="1:22" ht="12.75">
      <c r="A185" s="439"/>
      <c r="B185" s="439"/>
      <c r="C185" s="439"/>
      <c r="D185" s="439"/>
      <c r="E185" s="439"/>
      <c r="F185" s="439"/>
      <c r="G185" s="439"/>
      <c r="H185" s="439"/>
      <c r="I185" s="439"/>
      <c r="J185" s="439"/>
      <c r="K185" s="439"/>
      <c r="L185" s="439"/>
      <c r="M185" s="439"/>
      <c r="N185" s="439"/>
      <c r="O185" s="439"/>
      <c r="P185" s="439"/>
      <c r="Q185" s="439"/>
      <c r="R185" s="439"/>
      <c r="S185" s="439"/>
      <c r="T185" s="439"/>
      <c r="U185" s="439"/>
      <c r="V185" s="439"/>
    </row>
    <row r="186" spans="1:22" ht="12.75">
      <c r="A186" s="439"/>
      <c r="B186" s="439"/>
      <c r="C186" s="439"/>
      <c r="D186" s="439"/>
      <c r="E186" s="439"/>
      <c r="F186" s="439"/>
      <c r="G186" s="439"/>
      <c r="H186" s="439"/>
      <c r="I186" s="439"/>
      <c r="J186" s="439"/>
      <c r="K186" s="439"/>
      <c r="L186" s="439"/>
      <c r="M186" s="439"/>
      <c r="N186" s="439"/>
      <c r="O186" s="439"/>
      <c r="P186" s="439"/>
      <c r="Q186" s="439"/>
      <c r="R186" s="439"/>
      <c r="S186" s="439"/>
      <c r="T186" s="439"/>
      <c r="U186" s="439"/>
      <c r="V186" s="439"/>
    </row>
    <row r="187" spans="1:22" ht="12.75">
      <c r="A187" s="439"/>
      <c r="B187" s="439"/>
      <c r="C187" s="439"/>
      <c r="D187" s="439"/>
      <c r="E187" s="439"/>
      <c r="F187" s="439"/>
      <c r="G187" s="439"/>
      <c r="H187" s="439"/>
      <c r="I187" s="439"/>
      <c r="J187" s="439"/>
      <c r="K187" s="439"/>
      <c r="L187" s="439"/>
      <c r="M187" s="439"/>
      <c r="N187" s="439"/>
      <c r="O187" s="439"/>
      <c r="P187" s="439"/>
      <c r="Q187" s="439"/>
      <c r="R187" s="439"/>
      <c r="S187" s="439"/>
      <c r="T187" s="439"/>
      <c r="U187" s="439"/>
      <c r="V187" s="439"/>
    </row>
    <row r="188" spans="1:22" ht="12.75">
      <c r="A188" s="439"/>
      <c r="B188" s="439"/>
      <c r="C188" s="439"/>
      <c r="D188" s="439"/>
      <c r="E188" s="439"/>
      <c r="F188" s="439"/>
      <c r="G188" s="439"/>
      <c r="H188" s="439"/>
      <c r="I188" s="439"/>
      <c r="J188" s="439"/>
      <c r="K188" s="439"/>
      <c r="L188" s="439"/>
      <c r="M188" s="439"/>
      <c r="N188" s="439"/>
      <c r="O188" s="439"/>
      <c r="P188" s="439"/>
      <c r="Q188" s="439"/>
      <c r="R188" s="439"/>
      <c r="S188" s="439"/>
      <c r="T188" s="439"/>
      <c r="U188" s="439"/>
      <c r="V188" s="439"/>
    </row>
    <row r="189" spans="1:22" ht="12.75">
      <c r="A189" s="439"/>
      <c r="B189" s="439"/>
      <c r="C189" s="439"/>
      <c r="D189" s="439"/>
      <c r="E189" s="439"/>
      <c r="F189" s="439"/>
      <c r="G189" s="439"/>
      <c r="H189" s="439"/>
      <c r="I189" s="439"/>
      <c r="J189" s="439"/>
      <c r="K189" s="439"/>
      <c r="L189" s="439"/>
      <c r="M189" s="439"/>
      <c r="N189" s="439"/>
      <c r="O189" s="439"/>
      <c r="P189" s="439"/>
      <c r="Q189" s="439"/>
      <c r="R189" s="439"/>
      <c r="S189" s="439"/>
      <c r="T189" s="439"/>
      <c r="U189" s="439"/>
      <c r="V189" s="439"/>
    </row>
    <row r="190" spans="1:22" ht="12.75">
      <c r="A190" s="439"/>
      <c r="B190" s="439"/>
      <c r="C190" s="439"/>
      <c r="D190" s="439"/>
      <c r="E190" s="439"/>
      <c r="F190" s="439"/>
      <c r="G190" s="439"/>
      <c r="H190" s="439"/>
      <c r="I190" s="439"/>
      <c r="J190" s="439"/>
      <c r="K190" s="439"/>
      <c r="L190" s="439"/>
      <c r="M190" s="439"/>
      <c r="N190" s="439"/>
      <c r="O190" s="439"/>
      <c r="P190" s="439"/>
      <c r="Q190" s="439"/>
      <c r="R190" s="439"/>
      <c r="S190" s="439"/>
      <c r="T190" s="439"/>
      <c r="U190" s="439"/>
      <c r="V190" s="439"/>
    </row>
    <row r="191" spans="1:22" ht="12.75">
      <c r="A191" s="439"/>
      <c r="B191" s="439"/>
      <c r="C191" s="439"/>
      <c r="D191" s="439"/>
      <c r="E191" s="439"/>
      <c r="F191" s="439"/>
      <c r="G191" s="439"/>
      <c r="H191" s="439"/>
      <c r="I191" s="439"/>
      <c r="J191" s="439"/>
      <c r="K191" s="439"/>
      <c r="L191" s="439"/>
      <c r="M191" s="439"/>
      <c r="N191" s="439"/>
      <c r="O191" s="439"/>
      <c r="P191" s="439"/>
      <c r="Q191" s="439"/>
      <c r="R191" s="439"/>
      <c r="S191" s="439"/>
      <c r="T191" s="439"/>
      <c r="U191" s="439"/>
      <c r="V191" s="439"/>
    </row>
    <row r="192" spans="1:22" ht="12.75">
      <c r="A192" s="439"/>
      <c r="B192" s="439"/>
      <c r="C192" s="439"/>
      <c r="D192" s="439"/>
      <c r="E192" s="439"/>
      <c r="F192" s="439"/>
      <c r="G192" s="439"/>
      <c r="H192" s="439"/>
      <c r="I192" s="439"/>
      <c r="J192" s="439"/>
      <c r="K192" s="439"/>
      <c r="L192" s="439"/>
      <c r="M192" s="439"/>
      <c r="N192" s="439"/>
      <c r="O192" s="439"/>
      <c r="P192" s="439"/>
      <c r="Q192" s="439"/>
      <c r="R192" s="439"/>
      <c r="S192" s="439"/>
      <c r="T192" s="439"/>
      <c r="U192" s="439"/>
      <c r="V192" s="439"/>
    </row>
    <row r="193" spans="1:22" ht="12.75">
      <c r="A193" s="439"/>
      <c r="B193" s="439"/>
      <c r="C193" s="439"/>
      <c r="D193" s="439"/>
      <c r="E193" s="439"/>
      <c r="F193" s="439"/>
      <c r="G193" s="439"/>
      <c r="H193" s="439"/>
      <c r="I193" s="439"/>
      <c r="J193" s="439"/>
      <c r="K193" s="439"/>
      <c r="L193" s="439"/>
      <c r="M193" s="439"/>
      <c r="N193" s="439"/>
      <c r="O193" s="439"/>
      <c r="P193" s="439"/>
      <c r="Q193" s="439"/>
      <c r="R193" s="439"/>
      <c r="S193" s="439"/>
      <c r="T193" s="439"/>
      <c r="U193" s="439"/>
      <c r="V193" s="439"/>
    </row>
    <row r="194" spans="1:22" ht="12.75">
      <c r="A194" s="439"/>
      <c r="B194" s="439"/>
      <c r="C194" s="439"/>
      <c r="D194" s="439"/>
      <c r="E194" s="439"/>
      <c r="F194" s="439"/>
      <c r="G194" s="439"/>
      <c r="H194" s="439"/>
      <c r="I194" s="439"/>
      <c r="J194" s="439"/>
      <c r="K194" s="439"/>
      <c r="L194" s="439"/>
      <c r="M194" s="439"/>
      <c r="N194" s="439"/>
      <c r="O194" s="439"/>
      <c r="P194" s="439"/>
      <c r="Q194" s="439"/>
      <c r="R194" s="439"/>
      <c r="S194" s="439"/>
      <c r="T194" s="439"/>
      <c r="U194" s="439"/>
      <c r="V194" s="439"/>
    </row>
    <row r="195" spans="1:22" ht="12.75">
      <c r="A195" s="439"/>
      <c r="B195" s="439"/>
      <c r="C195" s="439"/>
      <c r="D195" s="439"/>
      <c r="E195" s="439"/>
      <c r="F195" s="439"/>
      <c r="G195" s="439"/>
      <c r="H195" s="439"/>
      <c r="I195" s="439"/>
      <c r="J195" s="439"/>
      <c r="K195" s="439"/>
      <c r="L195" s="439"/>
      <c r="M195" s="439"/>
      <c r="N195" s="439"/>
      <c r="O195" s="439"/>
      <c r="P195" s="439"/>
      <c r="Q195" s="439"/>
      <c r="R195" s="439"/>
      <c r="S195" s="439"/>
      <c r="T195" s="439"/>
      <c r="U195" s="439"/>
      <c r="V195" s="439"/>
    </row>
    <row r="196" spans="1:22" ht="12.75">
      <c r="A196" s="439"/>
      <c r="B196" s="439"/>
      <c r="C196" s="439"/>
      <c r="D196" s="439"/>
      <c r="E196" s="439"/>
      <c r="F196" s="439"/>
      <c r="G196" s="439"/>
      <c r="H196" s="439"/>
      <c r="I196" s="439"/>
      <c r="J196" s="439"/>
      <c r="K196" s="439"/>
      <c r="L196" s="439"/>
      <c r="M196" s="439"/>
      <c r="N196" s="439"/>
      <c r="O196" s="439"/>
      <c r="P196" s="439"/>
      <c r="Q196" s="439"/>
      <c r="R196" s="439"/>
      <c r="S196" s="439"/>
      <c r="T196" s="439"/>
      <c r="U196" s="439"/>
      <c r="V196" s="439"/>
    </row>
    <row r="197" spans="1:22" ht="12.75">
      <c r="A197" s="439"/>
      <c r="B197" s="439"/>
      <c r="C197" s="439"/>
      <c r="D197" s="439"/>
      <c r="E197" s="439"/>
      <c r="F197" s="439"/>
      <c r="G197" s="439"/>
      <c r="H197" s="439"/>
      <c r="I197" s="439"/>
      <c r="J197" s="439"/>
      <c r="K197" s="439"/>
      <c r="L197" s="439"/>
      <c r="M197" s="439"/>
      <c r="N197" s="439"/>
      <c r="O197" s="439"/>
      <c r="P197" s="439"/>
      <c r="Q197" s="439"/>
      <c r="R197" s="439"/>
      <c r="S197" s="439"/>
      <c r="T197" s="439"/>
      <c r="U197" s="439"/>
      <c r="V197" s="439"/>
    </row>
    <row r="198" spans="1:22" ht="12.75">
      <c r="A198" s="439"/>
      <c r="B198" s="439"/>
      <c r="C198" s="439"/>
      <c r="D198" s="439"/>
      <c r="E198" s="439"/>
      <c r="F198" s="439"/>
      <c r="G198" s="439"/>
      <c r="H198" s="439"/>
      <c r="I198" s="439"/>
      <c r="J198" s="439"/>
      <c r="K198" s="439"/>
      <c r="L198" s="439"/>
      <c r="M198" s="439"/>
      <c r="N198" s="439"/>
      <c r="O198" s="439"/>
      <c r="P198" s="439"/>
      <c r="Q198" s="439"/>
      <c r="R198" s="439"/>
      <c r="S198" s="439"/>
      <c r="T198" s="439"/>
      <c r="U198" s="439"/>
      <c r="V198" s="439"/>
    </row>
    <row r="199" spans="1:22" ht="12.75">
      <c r="A199" s="439"/>
      <c r="B199" s="439"/>
      <c r="C199" s="439"/>
      <c r="D199" s="439"/>
      <c r="E199" s="439"/>
      <c r="F199" s="439"/>
      <c r="G199" s="439"/>
      <c r="H199" s="439"/>
      <c r="I199" s="439"/>
      <c r="J199" s="439"/>
      <c r="K199" s="439"/>
      <c r="L199" s="439"/>
      <c r="M199" s="439"/>
      <c r="N199" s="439"/>
      <c r="O199" s="439"/>
      <c r="P199" s="439"/>
      <c r="Q199" s="439"/>
      <c r="R199" s="439"/>
      <c r="S199" s="439"/>
      <c r="T199" s="439"/>
      <c r="U199" s="439"/>
      <c r="V199" s="439"/>
    </row>
    <row r="200" spans="1:22" ht="12.75">
      <c r="A200" s="439"/>
      <c r="B200" s="439"/>
      <c r="C200" s="439"/>
      <c r="D200" s="439"/>
      <c r="E200" s="439"/>
      <c r="F200" s="439"/>
      <c r="G200" s="439"/>
      <c r="H200" s="439"/>
      <c r="I200" s="439"/>
      <c r="J200" s="439"/>
      <c r="K200" s="439"/>
      <c r="L200" s="439"/>
      <c r="M200" s="439"/>
      <c r="N200" s="439"/>
      <c r="O200" s="439"/>
      <c r="P200" s="439"/>
      <c r="Q200" s="439"/>
      <c r="R200" s="439"/>
      <c r="S200" s="439"/>
      <c r="T200" s="439"/>
      <c r="U200" s="439"/>
      <c r="V200" s="439"/>
    </row>
    <row r="201" spans="1:22" ht="12.75">
      <c r="A201" s="439"/>
      <c r="B201" s="439"/>
      <c r="C201" s="439"/>
      <c r="D201" s="439"/>
      <c r="E201" s="439"/>
      <c r="F201" s="439"/>
      <c r="G201" s="439"/>
      <c r="H201" s="439"/>
      <c r="I201" s="439"/>
      <c r="J201" s="439"/>
      <c r="K201" s="439"/>
      <c r="L201" s="439"/>
      <c r="M201" s="439"/>
      <c r="N201" s="439"/>
      <c r="O201" s="439"/>
      <c r="P201" s="439"/>
      <c r="Q201" s="439"/>
      <c r="R201" s="439"/>
      <c r="S201" s="439"/>
      <c r="T201" s="439"/>
      <c r="U201" s="439"/>
      <c r="V201" s="439"/>
    </row>
    <row r="202" spans="1:22" ht="12.75">
      <c r="A202" s="439"/>
      <c r="B202" s="439"/>
      <c r="C202" s="439"/>
      <c r="D202" s="439"/>
      <c r="E202" s="439"/>
      <c r="F202" s="439"/>
      <c r="G202" s="439"/>
      <c r="H202" s="439"/>
      <c r="I202" s="439"/>
      <c r="J202" s="439"/>
      <c r="K202" s="439"/>
      <c r="L202" s="439"/>
      <c r="M202" s="439"/>
      <c r="N202" s="439"/>
      <c r="O202" s="439"/>
      <c r="P202" s="439"/>
      <c r="Q202" s="439"/>
      <c r="R202" s="439"/>
      <c r="S202" s="439"/>
      <c r="T202" s="439"/>
      <c r="U202" s="439"/>
      <c r="V202" s="439"/>
    </row>
    <row r="203" spans="1:22" ht="12.75">
      <c r="A203" s="439"/>
      <c r="B203" s="439"/>
      <c r="C203" s="439"/>
      <c r="D203" s="439"/>
      <c r="E203" s="439"/>
      <c r="F203" s="439"/>
      <c r="G203" s="439"/>
      <c r="H203" s="439"/>
      <c r="I203" s="439"/>
      <c r="J203" s="439"/>
      <c r="K203" s="439"/>
      <c r="L203" s="439"/>
      <c r="M203" s="439"/>
      <c r="N203" s="439"/>
      <c r="O203" s="439"/>
      <c r="P203" s="439"/>
      <c r="Q203" s="439"/>
      <c r="R203" s="439"/>
      <c r="S203" s="439"/>
      <c r="T203" s="439"/>
      <c r="U203" s="439"/>
      <c r="V203" s="439"/>
    </row>
    <row r="204" spans="1:22" ht="12.75">
      <c r="A204" s="439"/>
      <c r="B204" s="439"/>
      <c r="C204" s="439"/>
      <c r="D204" s="439"/>
      <c r="E204" s="439"/>
      <c r="F204" s="439"/>
      <c r="G204" s="439"/>
      <c r="H204" s="439"/>
      <c r="I204" s="439"/>
      <c r="J204" s="439"/>
      <c r="K204" s="439"/>
      <c r="L204" s="439"/>
      <c r="M204" s="439"/>
      <c r="N204" s="439"/>
      <c r="O204" s="439"/>
      <c r="P204" s="439"/>
      <c r="Q204" s="439"/>
      <c r="R204" s="439"/>
      <c r="S204" s="439"/>
      <c r="T204" s="439"/>
      <c r="U204" s="439"/>
      <c r="V204" s="439"/>
    </row>
    <row r="205" spans="1:22" ht="12.75">
      <c r="A205" s="439"/>
      <c r="B205" s="439"/>
      <c r="C205" s="439"/>
      <c r="D205" s="439"/>
      <c r="E205" s="439"/>
      <c r="F205" s="439"/>
      <c r="G205" s="439"/>
      <c r="H205" s="439"/>
      <c r="I205" s="439"/>
      <c r="J205" s="439"/>
      <c r="K205" s="439"/>
      <c r="L205" s="439"/>
      <c r="M205" s="439"/>
      <c r="N205" s="439"/>
      <c r="O205" s="439"/>
      <c r="P205" s="439"/>
      <c r="Q205" s="439"/>
      <c r="R205" s="439"/>
      <c r="S205" s="439"/>
      <c r="T205" s="439"/>
      <c r="U205" s="439"/>
      <c r="V205" s="439"/>
    </row>
    <row r="206" spans="1:22" ht="12.75">
      <c r="A206" s="439"/>
      <c r="B206" s="439"/>
      <c r="C206" s="439"/>
      <c r="D206" s="439"/>
      <c r="E206" s="439"/>
      <c r="F206" s="439"/>
      <c r="G206" s="439"/>
      <c r="H206" s="439"/>
      <c r="I206" s="439"/>
      <c r="J206" s="439"/>
      <c r="K206" s="439"/>
      <c r="L206" s="439"/>
      <c r="M206" s="439"/>
      <c r="N206" s="439"/>
      <c r="O206" s="439"/>
      <c r="P206" s="439"/>
      <c r="Q206" s="439"/>
      <c r="R206" s="439"/>
      <c r="S206" s="439"/>
      <c r="T206" s="439"/>
      <c r="U206" s="439"/>
      <c r="V206" s="439"/>
    </row>
    <row r="207" spans="1:22" ht="12.75">
      <c r="A207" s="439"/>
      <c r="B207" s="439"/>
      <c r="C207" s="439"/>
      <c r="D207" s="439"/>
      <c r="E207" s="439"/>
      <c r="F207" s="439"/>
      <c r="G207" s="439"/>
      <c r="H207" s="439"/>
      <c r="I207" s="439"/>
      <c r="J207" s="439"/>
      <c r="K207" s="439"/>
      <c r="L207" s="439"/>
      <c r="M207" s="439"/>
      <c r="N207" s="439"/>
      <c r="O207" s="439"/>
      <c r="P207" s="439"/>
      <c r="Q207" s="439"/>
      <c r="R207" s="439"/>
      <c r="S207" s="439"/>
      <c r="T207" s="439"/>
      <c r="U207" s="439"/>
      <c r="V207" s="439"/>
    </row>
    <row r="208" spans="1:22" ht="12.75">
      <c r="A208" s="439"/>
      <c r="B208" s="439"/>
      <c r="C208" s="439"/>
      <c r="D208" s="439"/>
      <c r="E208" s="439"/>
      <c r="F208" s="439"/>
      <c r="G208" s="439"/>
      <c r="H208" s="439"/>
      <c r="I208" s="439"/>
      <c r="J208" s="439"/>
      <c r="K208" s="439"/>
      <c r="L208" s="439"/>
      <c r="M208" s="439"/>
      <c r="N208" s="439"/>
      <c r="O208" s="439"/>
      <c r="P208" s="439"/>
      <c r="Q208" s="439"/>
      <c r="R208" s="439"/>
      <c r="S208" s="439"/>
      <c r="T208" s="439"/>
      <c r="U208" s="439"/>
      <c r="V208" s="439"/>
    </row>
    <row r="209" spans="1:22" ht="12.75">
      <c r="A209" s="439"/>
      <c r="B209" s="439"/>
      <c r="C209" s="439"/>
      <c r="D209" s="439"/>
      <c r="E209" s="439"/>
      <c r="F209" s="439"/>
      <c r="G209" s="439"/>
      <c r="H209" s="439"/>
      <c r="I209" s="439"/>
      <c r="J209" s="439"/>
      <c r="K209" s="439"/>
      <c r="L209" s="439"/>
      <c r="M209" s="439"/>
      <c r="N209" s="439"/>
      <c r="O209" s="439"/>
      <c r="P209" s="439"/>
      <c r="Q209" s="439"/>
      <c r="R209" s="439"/>
      <c r="S209" s="439"/>
      <c r="T209" s="439"/>
      <c r="U209" s="439"/>
      <c r="V209" s="439"/>
    </row>
    <row r="210" spans="1:22" ht="12.75">
      <c r="A210" s="439"/>
      <c r="B210" s="439"/>
      <c r="C210" s="439"/>
      <c r="D210" s="439"/>
      <c r="E210" s="439"/>
      <c r="F210" s="439"/>
      <c r="G210" s="439"/>
      <c r="H210" s="439"/>
      <c r="I210" s="439"/>
      <c r="J210" s="439"/>
      <c r="K210" s="439"/>
      <c r="L210" s="439"/>
      <c r="M210" s="439"/>
      <c r="N210" s="439"/>
      <c r="O210" s="439"/>
      <c r="P210" s="439"/>
      <c r="Q210" s="439"/>
      <c r="R210" s="439"/>
      <c r="S210" s="439"/>
      <c r="T210" s="439"/>
      <c r="U210" s="439"/>
      <c r="V210" s="439"/>
    </row>
    <row r="211" spans="1:22" ht="12.75">
      <c r="A211" s="439"/>
      <c r="B211" s="439"/>
      <c r="C211" s="439"/>
      <c r="D211" s="439"/>
      <c r="E211" s="439"/>
      <c r="F211" s="439"/>
      <c r="G211" s="439"/>
      <c r="H211" s="439"/>
      <c r="I211" s="439"/>
      <c r="J211" s="439"/>
      <c r="K211" s="439"/>
      <c r="L211" s="439"/>
      <c r="M211" s="439"/>
      <c r="N211" s="439"/>
      <c r="O211" s="439"/>
      <c r="P211" s="439"/>
      <c r="Q211" s="439"/>
      <c r="R211" s="439"/>
      <c r="S211" s="439"/>
      <c r="T211" s="439"/>
      <c r="U211" s="439"/>
      <c r="V211" s="439"/>
    </row>
    <row r="212" spans="1:22" ht="12.75">
      <c r="A212" s="439"/>
      <c r="B212" s="439"/>
      <c r="C212" s="439"/>
      <c r="D212" s="439"/>
      <c r="E212" s="439"/>
      <c r="F212" s="439"/>
      <c r="G212" s="439"/>
      <c r="H212" s="439"/>
      <c r="I212" s="439"/>
      <c r="J212" s="439"/>
      <c r="K212" s="439"/>
      <c r="L212" s="439"/>
      <c r="M212" s="439"/>
      <c r="N212" s="439"/>
      <c r="O212" s="439"/>
      <c r="P212" s="439"/>
      <c r="Q212" s="439"/>
      <c r="R212" s="439"/>
      <c r="S212" s="439"/>
      <c r="T212" s="439"/>
      <c r="U212" s="439"/>
      <c r="V212" s="439"/>
    </row>
    <row r="213" spans="1:22" ht="12.75">
      <c r="A213" s="439"/>
      <c r="B213" s="439"/>
      <c r="C213" s="439"/>
      <c r="D213" s="439"/>
      <c r="E213" s="439"/>
      <c r="F213" s="439"/>
      <c r="G213" s="439"/>
      <c r="H213" s="439"/>
      <c r="I213" s="439"/>
      <c r="J213" s="439"/>
      <c r="K213" s="439"/>
      <c r="L213" s="439"/>
      <c r="M213" s="439"/>
      <c r="N213" s="439"/>
      <c r="O213" s="439"/>
      <c r="P213" s="439"/>
      <c r="Q213" s="439"/>
      <c r="R213" s="439"/>
      <c r="S213" s="439"/>
      <c r="T213" s="439"/>
      <c r="U213" s="439"/>
      <c r="V213" s="439"/>
    </row>
    <row r="214" spans="1:22" ht="12.75">
      <c r="A214" s="439"/>
      <c r="B214" s="439"/>
      <c r="C214" s="439"/>
      <c r="D214" s="439"/>
      <c r="E214" s="439"/>
      <c r="F214" s="439"/>
      <c r="G214" s="439"/>
      <c r="H214" s="439"/>
      <c r="I214" s="439"/>
      <c r="J214" s="439"/>
      <c r="K214" s="439"/>
      <c r="L214" s="439"/>
      <c r="M214" s="439"/>
      <c r="N214" s="439"/>
      <c r="O214" s="439"/>
      <c r="P214" s="439"/>
      <c r="Q214" s="439"/>
      <c r="R214" s="439"/>
      <c r="S214" s="439"/>
      <c r="T214" s="439"/>
      <c r="U214" s="439"/>
      <c r="V214" s="439"/>
    </row>
    <row r="215" spans="1:22" ht="12.75">
      <c r="A215" s="439"/>
      <c r="B215" s="439"/>
      <c r="C215" s="439"/>
      <c r="D215" s="439"/>
      <c r="E215" s="439"/>
      <c r="F215" s="439"/>
      <c r="G215" s="439"/>
      <c r="H215" s="439"/>
      <c r="I215" s="439"/>
      <c r="J215" s="439"/>
      <c r="K215" s="439"/>
      <c r="L215" s="439"/>
      <c r="M215" s="439"/>
      <c r="N215" s="439"/>
      <c r="O215" s="439"/>
      <c r="P215" s="439"/>
      <c r="Q215" s="439"/>
      <c r="R215" s="439"/>
      <c r="S215" s="439"/>
      <c r="T215" s="439"/>
      <c r="U215" s="439"/>
      <c r="V215" s="439"/>
    </row>
    <row r="216" spans="1:22" ht="12.75">
      <c r="A216" s="439"/>
      <c r="B216" s="439"/>
      <c r="C216" s="439"/>
      <c r="D216" s="439"/>
      <c r="E216" s="439"/>
      <c r="F216" s="439"/>
      <c r="G216" s="439"/>
      <c r="H216" s="439"/>
      <c r="I216" s="439"/>
      <c r="J216" s="439"/>
      <c r="K216" s="439"/>
      <c r="L216" s="439"/>
      <c r="M216" s="439"/>
      <c r="N216" s="439"/>
      <c r="O216" s="439"/>
      <c r="P216" s="439"/>
      <c r="Q216" s="439"/>
      <c r="R216" s="439"/>
      <c r="S216" s="439"/>
      <c r="T216" s="439"/>
      <c r="U216" s="439"/>
      <c r="V216" s="439"/>
    </row>
    <row r="217" spans="1:22" ht="12.75">
      <c r="A217" s="439"/>
      <c r="B217" s="439"/>
      <c r="C217" s="439"/>
      <c r="D217" s="439"/>
      <c r="E217" s="439"/>
      <c r="F217" s="439"/>
      <c r="G217" s="439"/>
      <c r="H217" s="439"/>
      <c r="I217" s="439"/>
      <c r="J217" s="439"/>
      <c r="K217" s="439"/>
      <c r="L217" s="439"/>
      <c r="M217" s="439"/>
      <c r="N217" s="439"/>
      <c r="O217" s="439"/>
      <c r="P217" s="439"/>
      <c r="Q217" s="439"/>
      <c r="R217" s="439"/>
      <c r="S217" s="439"/>
      <c r="T217" s="439"/>
      <c r="U217" s="439"/>
      <c r="V217" s="439"/>
    </row>
    <row r="218" spans="1:22" ht="12.75">
      <c r="A218" s="439"/>
      <c r="B218" s="439"/>
      <c r="C218" s="439"/>
      <c r="D218" s="439"/>
      <c r="E218" s="439"/>
      <c r="F218" s="439"/>
      <c r="G218" s="439"/>
      <c r="H218" s="439"/>
      <c r="I218" s="439"/>
      <c r="J218" s="439"/>
      <c r="K218" s="439"/>
      <c r="L218" s="439"/>
      <c r="M218" s="439"/>
      <c r="N218" s="439"/>
      <c r="O218" s="439"/>
      <c r="P218" s="439"/>
      <c r="Q218" s="439"/>
      <c r="R218" s="439"/>
      <c r="S218" s="439"/>
      <c r="T218" s="439"/>
      <c r="U218" s="439"/>
      <c r="V218" s="439"/>
    </row>
    <row r="219" spans="1:22" ht="12.75">
      <c r="A219" s="439"/>
      <c r="B219" s="439"/>
      <c r="C219" s="439"/>
      <c r="D219" s="439"/>
      <c r="E219" s="439"/>
      <c r="F219" s="439"/>
      <c r="G219" s="439"/>
      <c r="H219" s="439"/>
      <c r="I219" s="439"/>
      <c r="J219" s="439"/>
      <c r="K219" s="439"/>
      <c r="L219" s="439"/>
      <c r="M219" s="439"/>
      <c r="N219" s="439"/>
      <c r="O219" s="439"/>
      <c r="P219" s="439"/>
      <c r="Q219" s="439"/>
      <c r="R219" s="439"/>
      <c r="S219" s="439"/>
      <c r="T219" s="439"/>
      <c r="U219" s="439"/>
      <c r="V219" s="439"/>
    </row>
    <row r="220" spans="1:22" ht="12.75">
      <c r="A220" s="439"/>
      <c r="B220" s="439"/>
      <c r="C220" s="439"/>
      <c r="D220" s="439"/>
      <c r="E220" s="439"/>
      <c r="F220" s="439"/>
      <c r="G220" s="439"/>
      <c r="H220" s="439"/>
      <c r="I220" s="439"/>
      <c r="J220" s="439"/>
      <c r="K220" s="439"/>
      <c r="L220" s="439"/>
      <c r="M220" s="439"/>
      <c r="N220" s="439"/>
      <c r="O220" s="439"/>
      <c r="P220" s="439"/>
      <c r="Q220" s="439"/>
      <c r="R220" s="439"/>
      <c r="S220" s="439"/>
      <c r="T220" s="439"/>
      <c r="U220" s="439"/>
      <c r="V220" s="439"/>
    </row>
    <row r="221" spans="1:22" ht="12.75">
      <c r="A221" s="439"/>
      <c r="B221" s="439"/>
      <c r="C221" s="439"/>
      <c r="D221" s="439"/>
      <c r="E221" s="439"/>
      <c r="F221" s="439"/>
      <c r="G221" s="439"/>
      <c r="H221" s="439"/>
      <c r="I221" s="439"/>
      <c r="J221" s="439"/>
      <c r="K221" s="439"/>
      <c r="L221" s="439"/>
      <c r="M221" s="439"/>
      <c r="N221" s="439"/>
      <c r="O221" s="439"/>
      <c r="P221" s="439"/>
      <c r="Q221" s="439"/>
      <c r="R221" s="439"/>
      <c r="S221" s="439"/>
      <c r="T221" s="439"/>
      <c r="U221" s="439"/>
      <c r="V221" s="439"/>
    </row>
    <row r="222" spans="1:22" ht="12.75">
      <c r="A222" s="439"/>
      <c r="B222" s="439"/>
      <c r="C222" s="439"/>
      <c r="D222" s="439"/>
      <c r="E222" s="439"/>
      <c r="F222" s="439"/>
      <c r="G222" s="439"/>
      <c r="H222" s="439"/>
      <c r="I222" s="439"/>
      <c r="J222" s="439"/>
      <c r="K222" s="439"/>
      <c r="L222" s="439"/>
      <c r="M222" s="439"/>
      <c r="N222" s="439"/>
      <c r="O222" s="439"/>
      <c r="P222" s="439"/>
      <c r="Q222" s="439"/>
      <c r="R222" s="439"/>
      <c r="S222" s="439"/>
      <c r="T222" s="439"/>
      <c r="U222" s="439"/>
      <c r="V222" s="439"/>
    </row>
    <row r="223" spans="1:22" ht="12.75">
      <c r="A223" s="439"/>
      <c r="B223" s="439"/>
      <c r="C223" s="439"/>
      <c r="D223" s="439"/>
      <c r="E223" s="439"/>
      <c r="F223" s="439"/>
      <c r="G223" s="439"/>
      <c r="H223" s="439"/>
      <c r="I223" s="439"/>
      <c r="J223" s="439"/>
      <c r="K223" s="439"/>
      <c r="L223" s="439"/>
      <c r="M223" s="439"/>
      <c r="N223" s="439"/>
      <c r="O223" s="439"/>
      <c r="P223" s="439"/>
      <c r="Q223" s="439"/>
      <c r="R223" s="439"/>
      <c r="S223" s="439"/>
      <c r="T223" s="439"/>
      <c r="U223" s="439"/>
      <c r="V223" s="439"/>
    </row>
    <row r="224" spans="1:22" ht="12.75">
      <c r="A224" s="439"/>
      <c r="B224" s="439"/>
      <c r="C224" s="439"/>
      <c r="D224" s="439"/>
      <c r="E224" s="439"/>
      <c r="F224" s="439"/>
      <c r="G224" s="439"/>
      <c r="H224" s="439"/>
      <c r="I224" s="439"/>
      <c r="J224" s="439"/>
      <c r="K224" s="439"/>
      <c r="L224" s="439"/>
      <c r="M224" s="439"/>
      <c r="N224" s="439"/>
      <c r="O224" s="439"/>
      <c r="P224" s="439"/>
      <c r="Q224" s="439"/>
      <c r="R224" s="439"/>
      <c r="S224" s="439"/>
      <c r="T224" s="439"/>
      <c r="U224" s="439"/>
      <c r="V224" s="439"/>
    </row>
    <row r="225" spans="1:22" ht="12.75">
      <c r="A225" s="439"/>
      <c r="B225" s="439"/>
      <c r="C225" s="439"/>
      <c r="D225" s="439"/>
      <c r="E225" s="439"/>
      <c r="F225" s="439"/>
      <c r="G225" s="439"/>
      <c r="H225" s="439"/>
      <c r="I225" s="439"/>
      <c r="J225" s="439"/>
      <c r="K225" s="439"/>
      <c r="L225" s="439"/>
      <c r="M225" s="439"/>
      <c r="N225" s="439"/>
      <c r="O225" s="439"/>
      <c r="P225" s="439"/>
      <c r="Q225" s="439"/>
      <c r="R225" s="439"/>
      <c r="S225" s="439"/>
      <c r="T225" s="439"/>
      <c r="U225" s="439"/>
      <c r="V225" s="439"/>
    </row>
    <row r="226" spans="1:22" ht="12.75">
      <c r="A226" s="439"/>
      <c r="B226" s="439"/>
      <c r="C226" s="439"/>
      <c r="D226" s="439"/>
      <c r="E226" s="439"/>
      <c r="F226" s="439"/>
      <c r="G226" s="439"/>
      <c r="H226" s="439"/>
      <c r="I226" s="439"/>
      <c r="J226" s="439"/>
      <c r="K226" s="439"/>
      <c r="L226" s="439"/>
      <c r="M226" s="439"/>
      <c r="N226" s="439"/>
      <c r="O226" s="439"/>
      <c r="P226" s="439"/>
      <c r="Q226" s="439"/>
      <c r="R226" s="439"/>
      <c r="S226" s="439"/>
      <c r="T226" s="439"/>
      <c r="U226" s="439"/>
      <c r="V226" s="439"/>
    </row>
    <row r="227" spans="1:22" ht="12.75">
      <c r="A227" s="439"/>
      <c r="B227" s="439"/>
      <c r="C227" s="439"/>
      <c r="D227" s="439"/>
      <c r="E227" s="439"/>
      <c r="F227" s="439"/>
      <c r="G227" s="439"/>
      <c r="H227" s="439"/>
      <c r="I227" s="439"/>
      <c r="J227" s="439"/>
      <c r="K227" s="439"/>
      <c r="L227" s="439"/>
      <c r="M227" s="439"/>
      <c r="N227" s="439"/>
      <c r="O227" s="439"/>
      <c r="P227" s="439"/>
      <c r="Q227" s="439"/>
      <c r="R227" s="439"/>
      <c r="S227" s="439"/>
      <c r="T227" s="439"/>
      <c r="U227" s="439"/>
      <c r="V227" s="439"/>
    </row>
    <row r="228" spans="1:22" ht="12.75">
      <c r="A228" s="439"/>
      <c r="B228" s="439"/>
      <c r="C228" s="439"/>
      <c r="D228" s="439"/>
      <c r="E228" s="439"/>
      <c r="F228" s="439"/>
      <c r="G228" s="439"/>
      <c r="H228" s="439"/>
      <c r="I228" s="439"/>
      <c r="J228" s="439"/>
      <c r="K228" s="439"/>
      <c r="L228" s="439"/>
      <c r="M228" s="439"/>
      <c r="N228" s="439"/>
      <c r="O228" s="439"/>
      <c r="P228" s="439"/>
      <c r="Q228" s="439"/>
      <c r="R228" s="439"/>
      <c r="S228" s="439"/>
      <c r="T228" s="439"/>
      <c r="U228" s="439"/>
      <c r="V228" s="439"/>
    </row>
    <row r="229" spans="1:22" ht="12.75">
      <c r="A229" s="439"/>
      <c r="B229" s="439"/>
      <c r="C229" s="439"/>
      <c r="D229" s="439"/>
      <c r="E229" s="439"/>
      <c r="F229" s="439"/>
      <c r="G229" s="439"/>
      <c r="H229" s="439"/>
      <c r="I229" s="439"/>
      <c r="J229" s="439"/>
      <c r="K229" s="439"/>
      <c r="L229" s="439"/>
      <c r="M229" s="439"/>
      <c r="N229" s="439"/>
      <c r="O229" s="439"/>
      <c r="P229" s="439"/>
      <c r="Q229" s="439"/>
      <c r="R229" s="439"/>
      <c r="S229" s="439"/>
      <c r="T229" s="439"/>
      <c r="U229" s="439"/>
      <c r="V229" s="439"/>
    </row>
    <row r="230" spans="1:22" ht="12.75">
      <c r="A230" s="439"/>
      <c r="B230" s="439"/>
      <c r="C230" s="439"/>
      <c r="D230" s="439"/>
      <c r="E230" s="439"/>
      <c r="F230" s="439"/>
      <c r="G230" s="439"/>
      <c r="H230" s="439"/>
      <c r="I230" s="439"/>
      <c r="J230" s="439"/>
      <c r="K230" s="439"/>
      <c r="L230" s="439"/>
      <c r="M230" s="439"/>
      <c r="N230" s="439"/>
      <c r="O230" s="439"/>
      <c r="P230" s="439"/>
      <c r="Q230" s="439"/>
      <c r="R230" s="439"/>
      <c r="S230" s="439"/>
      <c r="T230" s="439"/>
      <c r="U230" s="439"/>
      <c r="V230" s="439"/>
    </row>
    <row r="231" spans="1:22" ht="12.75">
      <c r="A231" s="439"/>
      <c r="B231" s="439"/>
      <c r="C231" s="439"/>
      <c r="D231" s="439"/>
      <c r="E231" s="439"/>
      <c r="F231" s="439"/>
      <c r="G231" s="439"/>
      <c r="H231" s="439"/>
      <c r="I231" s="439"/>
      <c r="J231" s="439"/>
      <c r="K231" s="439"/>
      <c r="L231" s="439"/>
      <c r="M231" s="439"/>
      <c r="N231" s="439"/>
      <c r="O231" s="439"/>
      <c r="P231" s="439"/>
      <c r="Q231" s="439"/>
      <c r="R231" s="439"/>
      <c r="S231" s="439"/>
      <c r="T231" s="439"/>
      <c r="U231" s="439"/>
      <c r="V231" s="439"/>
    </row>
    <row r="232" spans="1:22" ht="12.75">
      <c r="A232" s="439"/>
      <c r="B232" s="439"/>
      <c r="C232" s="439"/>
      <c r="D232" s="439"/>
      <c r="E232" s="439"/>
      <c r="F232" s="439"/>
      <c r="G232" s="439"/>
      <c r="H232" s="439"/>
      <c r="I232" s="439"/>
      <c r="J232" s="439"/>
      <c r="K232" s="439"/>
      <c r="L232" s="439"/>
      <c r="M232" s="439"/>
      <c r="N232" s="439"/>
      <c r="O232" s="439"/>
      <c r="P232" s="439"/>
      <c r="Q232" s="439"/>
      <c r="R232" s="439"/>
      <c r="S232" s="439"/>
      <c r="T232" s="439"/>
      <c r="U232" s="439"/>
      <c r="V232" s="439"/>
    </row>
    <row r="233" spans="1:22" ht="12.75">
      <c r="A233" s="439"/>
      <c r="B233" s="439"/>
      <c r="C233" s="439"/>
      <c r="D233" s="439"/>
      <c r="E233" s="439"/>
      <c r="F233" s="439"/>
      <c r="G233" s="439"/>
      <c r="H233" s="439"/>
      <c r="I233" s="439"/>
      <c r="J233" s="439"/>
      <c r="K233" s="439"/>
      <c r="L233" s="439"/>
      <c r="M233" s="439"/>
      <c r="N233" s="439"/>
      <c r="O233" s="439"/>
      <c r="P233" s="439"/>
      <c r="Q233" s="439"/>
      <c r="R233" s="439"/>
      <c r="S233" s="439"/>
      <c r="T233" s="439"/>
      <c r="U233" s="439"/>
      <c r="V233" s="439"/>
    </row>
    <row r="234" spans="1:22" ht="12.75">
      <c r="A234" s="439"/>
      <c r="B234" s="439"/>
      <c r="C234" s="439"/>
      <c r="D234" s="439"/>
      <c r="E234" s="439"/>
      <c r="F234" s="439"/>
      <c r="G234" s="439"/>
      <c r="H234" s="439"/>
      <c r="I234" s="439"/>
      <c r="J234" s="439"/>
      <c r="K234" s="439"/>
      <c r="L234" s="439"/>
      <c r="M234" s="439"/>
      <c r="N234" s="439"/>
      <c r="O234" s="439"/>
      <c r="P234" s="439"/>
      <c r="Q234" s="439"/>
      <c r="R234" s="439"/>
      <c r="S234" s="439"/>
      <c r="T234" s="439"/>
      <c r="U234" s="439"/>
      <c r="V234" s="439"/>
    </row>
    <row r="235" spans="1:22" ht="12.75">
      <c r="A235" s="439"/>
      <c r="B235" s="439"/>
      <c r="C235" s="439"/>
      <c r="D235" s="439"/>
      <c r="E235" s="439"/>
      <c r="F235" s="439"/>
      <c r="G235" s="439"/>
      <c r="H235" s="439"/>
      <c r="I235" s="439"/>
      <c r="J235" s="439"/>
      <c r="K235" s="439"/>
      <c r="L235" s="439"/>
      <c r="M235" s="439"/>
      <c r="N235" s="439"/>
      <c r="O235" s="439"/>
      <c r="P235" s="439"/>
      <c r="Q235" s="439"/>
      <c r="R235" s="439"/>
      <c r="S235" s="439"/>
      <c r="T235" s="439"/>
      <c r="U235" s="439"/>
      <c r="V235" s="439"/>
    </row>
    <row r="236" spans="1:22" ht="12.75">
      <c r="A236" s="439"/>
      <c r="B236" s="439"/>
      <c r="C236" s="439"/>
      <c r="D236" s="439"/>
      <c r="E236" s="439"/>
      <c r="F236" s="439"/>
      <c r="G236" s="439"/>
      <c r="H236" s="439"/>
      <c r="I236" s="439"/>
      <c r="J236" s="439"/>
      <c r="K236" s="439"/>
      <c r="L236" s="439"/>
      <c r="M236" s="439"/>
      <c r="N236" s="439"/>
      <c r="O236" s="439"/>
      <c r="P236" s="439"/>
      <c r="Q236" s="439"/>
      <c r="R236" s="439"/>
      <c r="S236" s="439"/>
      <c r="T236" s="439"/>
      <c r="U236" s="439"/>
      <c r="V236" s="439"/>
    </row>
    <row r="237" spans="1:22" ht="12.75">
      <c r="A237" s="439"/>
      <c r="B237" s="439"/>
      <c r="C237" s="439"/>
      <c r="D237" s="439"/>
      <c r="E237" s="439"/>
      <c r="F237" s="439"/>
      <c r="G237" s="439"/>
      <c r="H237" s="439"/>
      <c r="I237" s="439"/>
      <c r="J237" s="439"/>
      <c r="K237" s="439"/>
      <c r="L237" s="439"/>
      <c r="M237" s="439"/>
      <c r="N237" s="439"/>
      <c r="O237" s="439"/>
      <c r="P237" s="439"/>
      <c r="Q237" s="439"/>
      <c r="R237" s="439"/>
      <c r="S237" s="439"/>
      <c r="T237" s="439"/>
      <c r="U237" s="439"/>
      <c r="V237" s="439"/>
    </row>
    <row r="238" spans="1:22" ht="12.75">
      <c r="A238" s="439"/>
      <c r="B238" s="439"/>
      <c r="C238" s="439"/>
      <c r="D238" s="439"/>
      <c r="E238" s="439"/>
      <c r="F238" s="439"/>
      <c r="G238" s="439"/>
      <c r="H238" s="439"/>
      <c r="I238" s="439"/>
      <c r="J238" s="439"/>
      <c r="K238" s="439"/>
      <c r="L238" s="439"/>
      <c r="M238" s="439"/>
      <c r="N238" s="439"/>
      <c r="O238" s="439"/>
      <c r="P238" s="439"/>
      <c r="Q238" s="439"/>
      <c r="R238" s="439"/>
      <c r="S238" s="439"/>
      <c r="T238" s="439"/>
      <c r="U238" s="439"/>
      <c r="V238" s="439"/>
    </row>
    <row r="239" spans="1:22" ht="12.75">
      <c r="A239" s="439"/>
      <c r="B239" s="439"/>
      <c r="C239" s="439"/>
      <c r="D239" s="439"/>
      <c r="E239" s="439"/>
      <c r="F239" s="439"/>
      <c r="G239" s="439"/>
      <c r="H239" s="439"/>
      <c r="I239" s="439"/>
      <c r="J239" s="439"/>
      <c r="K239" s="439"/>
      <c r="L239" s="439"/>
      <c r="M239" s="439"/>
      <c r="N239" s="439"/>
      <c r="O239" s="439"/>
      <c r="P239" s="439"/>
      <c r="Q239" s="439"/>
      <c r="R239" s="439"/>
      <c r="S239" s="439"/>
      <c r="T239" s="439"/>
      <c r="U239" s="439"/>
      <c r="V239" s="439"/>
    </row>
    <row r="240" spans="1:22" ht="12.75">
      <c r="A240" s="439"/>
      <c r="B240" s="439"/>
      <c r="C240" s="439"/>
      <c r="D240" s="439"/>
      <c r="E240" s="439"/>
      <c r="F240" s="439"/>
      <c r="G240" s="439"/>
      <c r="H240" s="439"/>
      <c r="I240" s="439"/>
      <c r="J240" s="439"/>
      <c r="K240" s="439"/>
      <c r="L240" s="439"/>
      <c r="M240" s="439"/>
      <c r="N240" s="439"/>
      <c r="O240" s="439"/>
      <c r="P240" s="439"/>
      <c r="Q240" s="439"/>
      <c r="R240" s="439"/>
      <c r="S240" s="439"/>
      <c r="T240" s="439"/>
      <c r="U240" s="439"/>
      <c r="V240" s="439"/>
    </row>
    <row r="241" spans="1:22" ht="12.75">
      <c r="A241" s="439"/>
      <c r="B241" s="439"/>
      <c r="C241" s="439"/>
      <c r="D241" s="439"/>
      <c r="E241" s="439"/>
      <c r="F241" s="439"/>
      <c r="G241" s="439"/>
      <c r="H241" s="439"/>
      <c r="I241" s="439"/>
      <c r="J241" s="439"/>
      <c r="K241" s="439"/>
      <c r="L241" s="439"/>
      <c r="M241" s="439"/>
      <c r="N241" s="439"/>
      <c r="O241" s="439"/>
      <c r="P241" s="439"/>
      <c r="Q241" s="439"/>
      <c r="R241" s="439"/>
      <c r="S241" s="439"/>
      <c r="T241" s="439"/>
      <c r="U241" s="439"/>
      <c r="V241" s="439"/>
    </row>
    <row r="242" spans="1:22" ht="12.75">
      <c r="A242" s="439"/>
      <c r="B242" s="439"/>
      <c r="C242" s="439"/>
      <c r="D242" s="439"/>
      <c r="E242" s="439"/>
      <c r="F242" s="439"/>
      <c r="G242" s="439"/>
      <c r="H242" s="439"/>
      <c r="I242" s="439"/>
      <c r="J242" s="439"/>
      <c r="K242" s="439"/>
      <c r="L242" s="439"/>
      <c r="M242" s="439"/>
      <c r="N242" s="439"/>
      <c r="O242" s="439"/>
      <c r="P242" s="439"/>
      <c r="Q242" s="439"/>
      <c r="R242" s="439"/>
      <c r="S242" s="439"/>
      <c r="T242" s="439"/>
      <c r="U242" s="439"/>
      <c r="V242" s="439"/>
    </row>
    <row r="243" spans="1:22" ht="12.75">
      <c r="A243" s="439"/>
      <c r="B243" s="439"/>
      <c r="C243" s="439"/>
      <c r="D243" s="439"/>
      <c r="E243" s="439"/>
      <c r="F243" s="439"/>
      <c r="G243" s="439"/>
      <c r="H243" s="439"/>
      <c r="I243" s="439"/>
      <c r="J243" s="439"/>
      <c r="K243" s="439"/>
      <c r="L243" s="439"/>
      <c r="M243" s="439"/>
      <c r="N243" s="439"/>
      <c r="O243" s="439"/>
      <c r="P243" s="439"/>
      <c r="Q243" s="439"/>
      <c r="R243" s="439"/>
      <c r="S243" s="439"/>
      <c r="T243" s="439"/>
      <c r="U243" s="439"/>
      <c r="V243" s="439"/>
    </row>
    <row r="244" spans="1:22" ht="12.75">
      <c r="A244" s="439"/>
      <c r="B244" s="439"/>
      <c r="C244" s="439"/>
      <c r="D244" s="439"/>
      <c r="E244" s="439"/>
      <c r="F244" s="439"/>
      <c r="G244" s="439"/>
      <c r="H244" s="439"/>
      <c r="I244" s="439"/>
      <c r="J244" s="439"/>
      <c r="K244" s="439"/>
      <c r="L244" s="439"/>
      <c r="M244" s="439"/>
      <c r="N244" s="439"/>
      <c r="O244" s="439"/>
      <c r="P244" s="439"/>
      <c r="Q244" s="439"/>
      <c r="R244" s="439"/>
      <c r="S244" s="439"/>
      <c r="T244" s="439"/>
      <c r="U244" s="439"/>
      <c r="V244" s="439"/>
    </row>
    <row r="245" spans="1:22" ht="12.75">
      <c r="A245" s="439"/>
      <c r="B245" s="439"/>
      <c r="C245" s="439"/>
      <c r="D245" s="439"/>
      <c r="E245" s="439"/>
      <c r="F245" s="439"/>
      <c r="G245" s="439"/>
      <c r="H245" s="439"/>
      <c r="I245" s="439"/>
      <c r="J245" s="439"/>
      <c r="K245" s="439"/>
      <c r="L245" s="439"/>
      <c r="M245" s="439"/>
      <c r="N245" s="439"/>
      <c r="O245" s="439"/>
      <c r="P245" s="439"/>
      <c r="Q245" s="439"/>
      <c r="R245" s="439"/>
      <c r="S245" s="439"/>
      <c r="T245" s="439"/>
      <c r="U245" s="439"/>
      <c r="V245" s="439"/>
    </row>
    <row r="246" spans="1:22" ht="12.75">
      <c r="A246" s="439"/>
      <c r="B246" s="439"/>
      <c r="C246" s="439"/>
      <c r="D246" s="439"/>
      <c r="E246" s="439"/>
      <c r="F246" s="439"/>
      <c r="G246" s="439"/>
      <c r="H246" s="439"/>
      <c r="I246" s="439"/>
      <c r="J246" s="439"/>
      <c r="K246" s="439"/>
      <c r="L246" s="439"/>
      <c r="M246" s="439"/>
      <c r="N246" s="439"/>
      <c r="O246" s="439"/>
      <c r="P246" s="439"/>
      <c r="Q246" s="439"/>
      <c r="R246" s="439"/>
      <c r="S246" s="439"/>
      <c r="T246" s="439"/>
      <c r="U246" s="439"/>
      <c r="V246" s="439"/>
    </row>
    <row r="247" spans="1:22" ht="12.75">
      <c r="A247" s="439"/>
      <c r="B247" s="439"/>
      <c r="C247" s="439"/>
      <c r="D247" s="439"/>
      <c r="E247" s="439"/>
      <c r="F247" s="439"/>
      <c r="G247" s="439"/>
      <c r="H247" s="439"/>
      <c r="I247" s="439"/>
      <c r="J247" s="439"/>
      <c r="K247" s="439"/>
      <c r="L247" s="439"/>
      <c r="M247" s="439"/>
      <c r="N247" s="439"/>
      <c r="O247" s="439"/>
      <c r="P247" s="439"/>
      <c r="Q247" s="439"/>
      <c r="R247" s="439"/>
      <c r="S247" s="439"/>
      <c r="T247" s="439"/>
      <c r="U247" s="439"/>
      <c r="V247" s="439"/>
    </row>
    <row r="248" spans="1:22" ht="12.75">
      <c r="A248" s="439"/>
      <c r="B248" s="439"/>
      <c r="C248" s="439"/>
      <c r="D248" s="439"/>
      <c r="E248" s="439"/>
      <c r="F248" s="439"/>
      <c r="G248" s="439"/>
      <c r="H248" s="439"/>
      <c r="I248" s="439"/>
      <c r="J248" s="439"/>
      <c r="K248" s="439"/>
      <c r="L248" s="439"/>
      <c r="M248" s="439"/>
      <c r="N248" s="439"/>
      <c r="O248" s="439"/>
      <c r="P248" s="439"/>
      <c r="Q248" s="439"/>
      <c r="R248" s="439"/>
      <c r="S248" s="439"/>
      <c r="T248" s="439"/>
      <c r="U248" s="439"/>
      <c r="V248" s="439"/>
    </row>
    <row r="249" spans="1:22" ht="12.75">
      <c r="A249" s="439"/>
      <c r="B249" s="439"/>
      <c r="C249" s="439"/>
      <c r="D249" s="439"/>
      <c r="E249" s="439"/>
      <c r="F249" s="439"/>
      <c r="G249" s="439"/>
      <c r="H249" s="439"/>
      <c r="I249" s="439"/>
      <c r="J249" s="439"/>
      <c r="K249" s="439"/>
      <c r="L249" s="439"/>
      <c r="M249" s="439"/>
      <c r="N249" s="439"/>
      <c r="O249" s="439"/>
      <c r="P249" s="439"/>
      <c r="Q249" s="439"/>
      <c r="R249" s="439"/>
      <c r="S249" s="439"/>
      <c r="T249" s="439"/>
      <c r="U249" s="439"/>
      <c r="V249" s="439"/>
    </row>
    <row r="250" spans="1:22" ht="12.75">
      <c r="A250" s="439"/>
      <c r="B250" s="439"/>
      <c r="C250" s="439"/>
      <c r="D250" s="439"/>
      <c r="E250" s="439"/>
      <c r="F250" s="439"/>
      <c r="G250" s="439"/>
      <c r="H250" s="439"/>
      <c r="I250" s="439"/>
      <c r="J250" s="439"/>
      <c r="K250" s="439"/>
      <c r="L250" s="439"/>
      <c r="M250" s="439"/>
      <c r="N250" s="439"/>
      <c r="O250" s="439"/>
      <c r="P250" s="439"/>
      <c r="Q250" s="439"/>
      <c r="R250" s="439"/>
      <c r="S250" s="439"/>
      <c r="T250" s="439"/>
      <c r="U250" s="439"/>
      <c r="V250" s="439"/>
    </row>
    <row r="251" spans="1:22" ht="12.75">
      <c r="A251" s="439"/>
      <c r="B251" s="439"/>
      <c r="C251" s="439"/>
      <c r="D251" s="439"/>
      <c r="E251" s="439"/>
      <c r="F251" s="439"/>
      <c r="G251" s="439"/>
      <c r="H251" s="439"/>
      <c r="I251" s="439"/>
      <c r="J251" s="439"/>
      <c r="K251" s="439"/>
      <c r="L251" s="439"/>
      <c r="M251" s="439"/>
      <c r="N251" s="439"/>
      <c r="O251" s="439"/>
      <c r="P251" s="439"/>
      <c r="Q251" s="439"/>
      <c r="R251" s="439"/>
      <c r="S251" s="439"/>
      <c r="T251" s="439"/>
      <c r="U251" s="439"/>
      <c r="V251" s="439"/>
    </row>
    <row r="252" spans="1:22" ht="12.75">
      <c r="A252" s="439"/>
      <c r="B252" s="439"/>
      <c r="C252" s="439"/>
      <c r="D252" s="439"/>
      <c r="E252" s="439"/>
      <c r="F252" s="439"/>
      <c r="G252" s="439"/>
      <c r="H252" s="439"/>
      <c r="I252" s="439"/>
      <c r="J252" s="439"/>
      <c r="K252" s="439"/>
      <c r="L252" s="439"/>
      <c r="M252" s="439"/>
      <c r="N252" s="439"/>
      <c r="O252" s="439"/>
      <c r="P252" s="439"/>
      <c r="Q252" s="439"/>
      <c r="R252" s="439"/>
      <c r="S252" s="439"/>
      <c r="T252" s="439"/>
      <c r="U252" s="439"/>
      <c r="V252" s="439"/>
    </row>
    <row r="253" spans="1:22" ht="12.75">
      <c r="A253" s="439"/>
      <c r="B253" s="439"/>
      <c r="C253" s="439"/>
      <c r="D253" s="439"/>
      <c r="E253" s="439"/>
      <c r="F253" s="439"/>
      <c r="G253" s="439"/>
      <c r="H253" s="439"/>
      <c r="I253" s="439"/>
      <c r="J253" s="439"/>
      <c r="K253" s="439"/>
      <c r="L253" s="439"/>
      <c r="M253" s="439"/>
      <c r="N253" s="439"/>
      <c r="O253" s="439"/>
      <c r="P253" s="439"/>
      <c r="Q253" s="439"/>
      <c r="R253" s="439"/>
      <c r="S253" s="439"/>
      <c r="T253" s="439"/>
      <c r="U253" s="439"/>
      <c r="V253" s="439"/>
    </row>
    <row r="254" spans="1:22" ht="12.75">
      <c r="A254" s="439"/>
      <c r="B254" s="439"/>
      <c r="C254" s="439"/>
      <c r="D254" s="439"/>
      <c r="E254" s="439"/>
      <c r="F254" s="439"/>
      <c r="G254" s="439"/>
      <c r="H254" s="439"/>
      <c r="I254" s="439"/>
      <c r="J254" s="439"/>
      <c r="K254" s="439"/>
      <c r="L254" s="439"/>
      <c r="M254" s="439"/>
      <c r="N254" s="439"/>
      <c r="O254" s="439"/>
      <c r="P254" s="439"/>
      <c r="Q254" s="439"/>
      <c r="R254" s="439"/>
      <c r="S254" s="439"/>
      <c r="T254" s="439"/>
      <c r="U254" s="439"/>
      <c r="V254" s="439"/>
    </row>
    <row r="255" spans="1:22" ht="12.75">
      <c r="A255" s="439"/>
      <c r="B255" s="439"/>
      <c r="C255" s="439"/>
      <c r="D255" s="439"/>
      <c r="E255" s="439"/>
      <c r="F255" s="439"/>
      <c r="G255" s="439"/>
      <c r="H255" s="439"/>
      <c r="I255" s="439"/>
      <c r="J255" s="439"/>
      <c r="K255" s="439"/>
      <c r="L255" s="439"/>
      <c r="M255" s="439"/>
      <c r="N255" s="439"/>
      <c r="O255" s="439"/>
      <c r="P255" s="439"/>
      <c r="Q255" s="439"/>
      <c r="R255" s="439"/>
      <c r="S255" s="439"/>
      <c r="T255" s="439"/>
      <c r="U255" s="439"/>
      <c r="V255" s="439"/>
    </row>
    <row r="256" spans="1:22" ht="12.75">
      <c r="A256" s="439"/>
      <c r="B256" s="439"/>
      <c r="C256" s="439"/>
      <c r="D256" s="439"/>
      <c r="E256" s="439"/>
      <c r="F256" s="439"/>
      <c r="G256" s="439"/>
      <c r="H256" s="439"/>
      <c r="I256" s="439"/>
      <c r="J256" s="439"/>
      <c r="K256" s="439"/>
      <c r="L256" s="439"/>
      <c r="M256" s="439"/>
      <c r="N256" s="439"/>
      <c r="O256" s="439"/>
      <c r="P256" s="439"/>
      <c r="Q256" s="439"/>
      <c r="R256" s="439"/>
      <c r="S256" s="439"/>
      <c r="T256" s="439"/>
      <c r="U256" s="439"/>
      <c r="V256" s="439"/>
    </row>
    <row r="257" spans="1:22" ht="12.75">
      <c r="A257" s="439"/>
      <c r="B257" s="439"/>
      <c r="C257" s="439"/>
      <c r="D257" s="439"/>
      <c r="E257" s="439"/>
      <c r="F257" s="439"/>
      <c r="G257" s="439"/>
      <c r="H257" s="439"/>
      <c r="I257" s="439"/>
      <c r="J257" s="439"/>
      <c r="K257" s="439"/>
      <c r="L257" s="439"/>
      <c r="M257" s="439"/>
      <c r="N257" s="439"/>
      <c r="O257" s="439"/>
      <c r="P257" s="439"/>
      <c r="Q257" s="439"/>
      <c r="R257" s="439"/>
      <c r="S257" s="439"/>
      <c r="T257" s="439"/>
      <c r="U257" s="439"/>
      <c r="V257" s="439"/>
    </row>
    <row r="258" spans="1:22" ht="12.75">
      <c r="A258" s="439"/>
      <c r="B258" s="439"/>
      <c r="C258" s="439"/>
      <c r="D258" s="439"/>
      <c r="E258" s="439"/>
      <c r="F258" s="439"/>
      <c r="G258" s="439"/>
      <c r="H258" s="439"/>
      <c r="I258" s="439"/>
      <c r="J258" s="439"/>
      <c r="K258" s="439"/>
      <c r="L258" s="439"/>
      <c r="M258" s="439"/>
      <c r="N258" s="439"/>
      <c r="O258" s="439"/>
      <c r="P258" s="439"/>
      <c r="Q258" s="439"/>
      <c r="R258" s="439"/>
      <c r="S258" s="439"/>
      <c r="T258" s="439"/>
      <c r="U258" s="439"/>
      <c r="V258" s="439"/>
    </row>
    <row r="259" spans="1:22" ht="12.75">
      <c r="A259" s="439"/>
      <c r="B259" s="439"/>
      <c r="C259" s="439"/>
      <c r="D259" s="439"/>
      <c r="E259" s="439"/>
      <c r="F259" s="439"/>
      <c r="G259" s="439"/>
      <c r="H259" s="439"/>
      <c r="I259" s="439"/>
      <c r="J259" s="439"/>
      <c r="K259" s="439"/>
      <c r="L259" s="439"/>
      <c r="M259" s="439"/>
      <c r="N259" s="439"/>
      <c r="O259" s="439"/>
      <c r="P259" s="439"/>
      <c r="Q259" s="439"/>
      <c r="R259" s="439"/>
      <c r="S259" s="439"/>
      <c r="T259" s="439"/>
      <c r="U259" s="439"/>
      <c r="V259" s="439"/>
    </row>
    <row r="260" spans="1:22" ht="12.75">
      <c r="A260" s="439"/>
      <c r="B260" s="439"/>
      <c r="C260" s="439"/>
      <c r="D260" s="439"/>
      <c r="E260" s="439"/>
      <c r="F260" s="439"/>
      <c r="G260" s="439"/>
      <c r="H260" s="439"/>
      <c r="I260" s="439"/>
      <c r="J260" s="439"/>
      <c r="K260" s="439"/>
      <c r="L260" s="439"/>
      <c r="M260" s="439"/>
      <c r="N260" s="439"/>
      <c r="O260" s="439"/>
      <c r="P260" s="439"/>
      <c r="Q260" s="439"/>
      <c r="R260" s="439"/>
      <c r="S260" s="439"/>
      <c r="T260" s="439"/>
      <c r="U260" s="439"/>
      <c r="V260" s="439"/>
    </row>
    <row r="261" spans="1:22" ht="12.75">
      <c r="A261" s="439"/>
      <c r="B261" s="439"/>
      <c r="C261" s="439"/>
      <c r="D261" s="439"/>
      <c r="E261" s="439"/>
      <c r="F261" s="439"/>
      <c r="G261" s="439"/>
      <c r="H261" s="439"/>
      <c r="I261" s="439"/>
      <c r="J261" s="439"/>
      <c r="K261" s="439"/>
      <c r="L261" s="439"/>
      <c r="M261" s="439"/>
      <c r="N261" s="439"/>
      <c r="O261" s="439"/>
      <c r="P261" s="439"/>
      <c r="Q261" s="439"/>
      <c r="R261" s="439"/>
      <c r="S261" s="439"/>
      <c r="T261" s="439"/>
      <c r="U261" s="439"/>
      <c r="V261" s="439"/>
    </row>
    <row r="262" spans="1:22" ht="12.75">
      <c r="A262" s="439"/>
      <c r="B262" s="439"/>
      <c r="C262" s="439"/>
      <c r="D262" s="439"/>
      <c r="E262" s="439"/>
      <c r="F262" s="439"/>
      <c r="G262" s="439"/>
      <c r="H262" s="439"/>
      <c r="I262" s="439"/>
      <c r="J262" s="439"/>
      <c r="K262" s="439"/>
      <c r="L262" s="439"/>
      <c r="M262" s="439"/>
      <c r="N262" s="439"/>
      <c r="O262" s="439"/>
      <c r="P262" s="439"/>
      <c r="Q262" s="439"/>
      <c r="R262" s="439"/>
      <c r="S262" s="439"/>
      <c r="T262" s="439"/>
      <c r="U262" s="439"/>
      <c r="V262" s="439"/>
    </row>
    <row r="263" spans="1:22" ht="12.75">
      <c r="A263" s="439"/>
      <c r="B263" s="439"/>
      <c r="C263" s="439"/>
      <c r="D263" s="439"/>
      <c r="E263" s="439"/>
      <c r="F263" s="439"/>
      <c r="G263" s="439"/>
      <c r="H263" s="439"/>
      <c r="I263" s="439"/>
      <c r="J263" s="439"/>
      <c r="K263" s="439"/>
      <c r="L263" s="439"/>
      <c r="M263" s="439"/>
      <c r="N263" s="439"/>
      <c r="O263" s="439"/>
      <c r="P263" s="439"/>
      <c r="Q263" s="439"/>
      <c r="R263" s="439"/>
      <c r="S263" s="439"/>
      <c r="T263" s="439"/>
      <c r="U263" s="439"/>
      <c r="V263" s="439"/>
    </row>
    <row r="264" spans="1:22" ht="12.75">
      <c r="A264" s="439"/>
      <c r="B264" s="439"/>
      <c r="C264" s="439"/>
      <c r="D264" s="439"/>
      <c r="E264" s="439"/>
      <c r="F264" s="439"/>
      <c r="G264" s="439"/>
      <c r="H264" s="439"/>
      <c r="I264" s="439"/>
      <c r="J264" s="439"/>
      <c r="K264" s="439"/>
      <c r="L264" s="439"/>
      <c r="M264" s="439"/>
      <c r="N264" s="439"/>
      <c r="O264" s="439"/>
      <c r="P264" s="439"/>
      <c r="Q264" s="439"/>
      <c r="R264" s="439"/>
      <c r="S264" s="439"/>
      <c r="T264" s="439"/>
      <c r="U264" s="439"/>
      <c r="V264" s="439"/>
    </row>
    <row r="265" spans="1:22" ht="12.75">
      <c r="A265" s="439"/>
      <c r="B265" s="439"/>
      <c r="C265" s="439"/>
      <c r="D265" s="439"/>
      <c r="E265" s="439"/>
      <c r="F265" s="439"/>
      <c r="G265" s="439"/>
      <c r="H265" s="439"/>
      <c r="I265" s="439"/>
      <c r="J265" s="439"/>
      <c r="K265" s="439"/>
      <c r="L265" s="439"/>
      <c r="M265" s="439"/>
      <c r="N265" s="439"/>
      <c r="O265" s="439"/>
      <c r="P265" s="439"/>
      <c r="Q265" s="439"/>
      <c r="R265" s="439"/>
      <c r="S265" s="439"/>
      <c r="T265" s="439"/>
      <c r="U265" s="439"/>
      <c r="V265" s="439"/>
    </row>
    <row r="266" spans="1:22" ht="12.75">
      <c r="A266" s="439"/>
      <c r="B266" s="439"/>
      <c r="C266" s="439"/>
      <c r="D266" s="439"/>
      <c r="E266" s="439"/>
      <c r="F266" s="439"/>
      <c r="G266" s="439"/>
      <c r="H266" s="439"/>
      <c r="I266" s="439"/>
      <c r="J266" s="439"/>
      <c r="K266" s="439"/>
      <c r="L266" s="439"/>
      <c r="M266" s="439"/>
      <c r="N266" s="439"/>
      <c r="O266" s="439"/>
      <c r="P266" s="439"/>
      <c r="Q266" s="439"/>
      <c r="R266" s="439"/>
      <c r="S266" s="439"/>
      <c r="T266" s="439"/>
      <c r="U266" s="439"/>
      <c r="V266" s="439"/>
    </row>
    <row r="267" spans="1:22" ht="12.75">
      <c r="A267" s="439"/>
      <c r="B267" s="439"/>
      <c r="C267" s="439"/>
      <c r="D267" s="439"/>
      <c r="E267" s="439"/>
      <c r="F267" s="439"/>
      <c r="G267" s="439"/>
      <c r="H267" s="439"/>
      <c r="I267" s="439"/>
      <c r="J267" s="439"/>
      <c r="K267" s="439"/>
      <c r="L267" s="439"/>
      <c r="M267" s="439"/>
      <c r="N267" s="439"/>
      <c r="O267" s="439"/>
      <c r="P267" s="439"/>
      <c r="Q267" s="439"/>
      <c r="R267" s="439"/>
      <c r="S267" s="439"/>
      <c r="T267" s="439"/>
      <c r="U267" s="439"/>
      <c r="V267" s="439"/>
    </row>
    <row r="268" spans="1:22" ht="12.75">
      <c r="A268" s="439"/>
      <c r="B268" s="439"/>
      <c r="C268" s="439"/>
      <c r="D268" s="439"/>
      <c r="E268" s="439"/>
      <c r="F268" s="439"/>
      <c r="G268" s="439"/>
      <c r="H268" s="439"/>
      <c r="I268" s="439"/>
      <c r="J268" s="439"/>
      <c r="K268" s="439"/>
      <c r="L268" s="439"/>
      <c r="M268" s="439"/>
      <c r="N268" s="439"/>
      <c r="O268" s="439"/>
      <c r="P268" s="439"/>
      <c r="Q268" s="439"/>
      <c r="R268" s="439"/>
      <c r="S268" s="439"/>
      <c r="T268" s="439"/>
      <c r="U268" s="439"/>
      <c r="V268" s="439"/>
    </row>
    <row r="269" spans="1:22" ht="12.75">
      <c r="A269" s="439"/>
      <c r="B269" s="439"/>
      <c r="C269" s="439"/>
      <c r="D269" s="439"/>
      <c r="E269" s="439"/>
      <c r="F269" s="439"/>
      <c r="G269" s="439"/>
      <c r="H269" s="439"/>
      <c r="I269" s="439"/>
      <c r="J269" s="439"/>
      <c r="K269" s="439"/>
      <c r="L269" s="439"/>
      <c r="M269" s="439"/>
      <c r="N269" s="439"/>
      <c r="O269" s="439"/>
      <c r="P269" s="439"/>
      <c r="Q269" s="439"/>
      <c r="R269" s="439"/>
      <c r="S269" s="439"/>
      <c r="T269" s="439"/>
      <c r="U269" s="439"/>
      <c r="V269" s="439"/>
    </row>
    <row r="270" spans="1:22" ht="12.75">
      <c r="A270" s="439"/>
      <c r="B270" s="439"/>
      <c r="C270" s="439"/>
      <c r="D270" s="439"/>
      <c r="E270" s="439"/>
      <c r="F270" s="439"/>
      <c r="G270" s="439"/>
      <c r="H270" s="439"/>
      <c r="I270" s="439"/>
      <c r="J270" s="439"/>
      <c r="K270" s="439"/>
      <c r="L270" s="439"/>
      <c r="M270" s="439"/>
      <c r="N270" s="439"/>
      <c r="O270" s="439"/>
      <c r="P270" s="439"/>
      <c r="Q270" s="439"/>
      <c r="R270" s="439"/>
      <c r="S270" s="439"/>
      <c r="T270" s="439"/>
      <c r="U270" s="439"/>
      <c r="V270" s="439"/>
    </row>
    <row r="271" spans="1:22" ht="12.75">
      <c r="A271" s="439"/>
      <c r="B271" s="439"/>
      <c r="C271" s="439"/>
      <c r="D271" s="439"/>
      <c r="E271" s="439"/>
      <c r="F271" s="439"/>
      <c r="G271" s="439"/>
      <c r="H271" s="439"/>
      <c r="I271" s="439"/>
      <c r="J271" s="439"/>
      <c r="K271" s="439"/>
      <c r="L271" s="439"/>
      <c r="M271" s="439"/>
      <c r="N271" s="439"/>
      <c r="O271" s="439"/>
      <c r="P271" s="439"/>
      <c r="Q271" s="439"/>
      <c r="R271" s="439"/>
      <c r="S271" s="439"/>
      <c r="T271" s="439"/>
      <c r="U271" s="439"/>
      <c r="V271" s="439"/>
    </row>
    <row r="272" spans="1:22" ht="12.75">
      <c r="A272" s="439"/>
      <c r="B272" s="439"/>
      <c r="C272" s="439"/>
      <c r="D272" s="439"/>
      <c r="E272" s="439"/>
      <c r="F272" s="439"/>
      <c r="G272" s="439"/>
      <c r="H272" s="439"/>
      <c r="I272" s="439"/>
      <c r="J272" s="439"/>
      <c r="K272" s="439"/>
      <c r="L272" s="439"/>
      <c r="M272" s="439"/>
      <c r="N272" s="439"/>
      <c r="O272" s="439"/>
      <c r="P272" s="439"/>
      <c r="Q272" s="439"/>
      <c r="R272" s="439"/>
      <c r="S272" s="439"/>
      <c r="T272" s="439"/>
      <c r="U272" s="439"/>
      <c r="V272" s="439"/>
    </row>
    <row r="273" spans="1:22" ht="12.75">
      <c r="A273" s="439"/>
      <c r="B273" s="439"/>
      <c r="C273" s="439"/>
      <c r="D273" s="439"/>
      <c r="E273" s="439"/>
      <c r="F273" s="439"/>
      <c r="G273" s="439"/>
      <c r="H273" s="439"/>
      <c r="I273" s="439"/>
      <c r="J273" s="439"/>
      <c r="K273" s="439"/>
      <c r="L273" s="439"/>
      <c r="M273" s="439"/>
      <c r="N273" s="439"/>
      <c r="O273" s="439"/>
      <c r="P273" s="439"/>
      <c r="Q273" s="439"/>
      <c r="R273" s="439"/>
      <c r="S273" s="439"/>
      <c r="T273" s="439"/>
      <c r="U273" s="439"/>
      <c r="V273" s="439"/>
    </row>
    <row r="274" spans="1:22" ht="12.75">
      <c r="A274" s="439"/>
      <c r="B274" s="439"/>
      <c r="C274" s="439"/>
      <c r="D274" s="439"/>
      <c r="E274" s="439"/>
      <c r="F274" s="439"/>
      <c r="G274" s="439"/>
      <c r="H274" s="439"/>
      <c r="I274" s="439"/>
      <c r="J274" s="439"/>
      <c r="K274" s="439"/>
      <c r="L274" s="439"/>
      <c r="M274" s="439"/>
      <c r="N274" s="439"/>
      <c r="O274" s="439"/>
      <c r="P274" s="439"/>
      <c r="Q274" s="439"/>
      <c r="R274" s="439"/>
      <c r="S274" s="439"/>
      <c r="T274" s="439"/>
      <c r="U274" s="439"/>
      <c r="V274" s="439"/>
    </row>
    <row r="275" spans="1:22" ht="12.75">
      <c r="A275" s="439"/>
      <c r="B275" s="439"/>
      <c r="C275" s="439"/>
      <c r="D275" s="439"/>
      <c r="E275" s="439"/>
      <c r="F275" s="439"/>
      <c r="G275" s="439"/>
      <c r="H275" s="439"/>
      <c r="I275" s="439"/>
      <c r="J275" s="439"/>
      <c r="K275" s="439"/>
      <c r="L275" s="439"/>
      <c r="M275" s="439"/>
      <c r="N275" s="439"/>
      <c r="O275" s="439"/>
      <c r="P275" s="439"/>
      <c r="Q275" s="439"/>
      <c r="R275" s="439"/>
      <c r="S275" s="439"/>
      <c r="T275" s="439"/>
      <c r="U275" s="439"/>
      <c r="V275" s="439"/>
    </row>
    <row r="276" spans="1:22" ht="12.75">
      <c r="A276" s="439"/>
      <c r="B276" s="439"/>
      <c r="C276" s="439"/>
      <c r="D276" s="439"/>
      <c r="E276" s="439"/>
      <c r="F276" s="439"/>
      <c r="G276" s="439"/>
      <c r="H276" s="439"/>
      <c r="I276" s="439"/>
      <c r="J276" s="439"/>
      <c r="K276" s="439"/>
      <c r="L276" s="439"/>
      <c r="M276" s="439"/>
      <c r="N276" s="439"/>
      <c r="O276" s="439"/>
      <c r="P276" s="439"/>
      <c r="Q276" s="439"/>
      <c r="R276" s="439"/>
      <c r="S276" s="439"/>
      <c r="T276" s="439"/>
      <c r="U276" s="439"/>
      <c r="V276" s="439"/>
    </row>
    <row r="277" spans="1:22" ht="12.75">
      <c r="A277" s="439"/>
      <c r="B277" s="439"/>
      <c r="C277" s="439"/>
      <c r="D277" s="439"/>
      <c r="E277" s="439"/>
      <c r="F277" s="439"/>
      <c r="G277" s="439"/>
      <c r="H277" s="439"/>
      <c r="I277" s="439"/>
      <c r="J277" s="439"/>
      <c r="K277" s="439"/>
      <c r="L277" s="439"/>
      <c r="M277" s="439"/>
      <c r="N277" s="439"/>
      <c r="O277" s="439"/>
      <c r="P277" s="439"/>
      <c r="Q277" s="439"/>
      <c r="R277" s="439"/>
      <c r="S277" s="439"/>
      <c r="T277" s="439"/>
      <c r="U277" s="439"/>
      <c r="V277" s="439"/>
    </row>
    <row r="278" spans="1:22" ht="12.75">
      <c r="A278" s="439"/>
      <c r="B278" s="439"/>
      <c r="C278" s="439"/>
      <c r="D278" s="439"/>
      <c r="E278" s="439"/>
      <c r="F278" s="439"/>
      <c r="G278" s="439"/>
      <c r="H278" s="439"/>
      <c r="I278" s="439"/>
      <c r="J278" s="439"/>
      <c r="K278" s="439"/>
      <c r="L278" s="439"/>
      <c r="M278" s="439"/>
      <c r="N278" s="439"/>
      <c r="O278" s="439"/>
      <c r="P278" s="439"/>
      <c r="Q278" s="439"/>
      <c r="R278" s="439"/>
      <c r="S278" s="439"/>
      <c r="T278" s="439"/>
      <c r="U278" s="439"/>
      <c r="V278" s="439"/>
    </row>
    <row r="279" spans="1:22" ht="12.75">
      <c r="A279" s="439"/>
      <c r="B279" s="439"/>
      <c r="C279" s="439"/>
      <c r="D279" s="439"/>
      <c r="E279" s="439"/>
      <c r="F279" s="439"/>
      <c r="G279" s="439"/>
      <c r="H279" s="439"/>
      <c r="I279" s="439"/>
      <c r="J279" s="439"/>
      <c r="K279" s="439"/>
      <c r="L279" s="439"/>
      <c r="M279" s="439"/>
      <c r="N279" s="439"/>
      <c r="O279" s="439"/>
      <c r="P279" s="439"/>
      <c r="Q279" s="439"/>
      <c r="R279" s="439"/>
      <c r="S279" s="439"/>
      <c r="T279" s="439"/>
      <c r="U279" s="439"/>
      <c r="V279" s="439"/>
    </row>
    <row r="280" spans="1:22" ht="12.75">
      <c r="A280" s="439"/>
      <c r="B280" s="439"/>
      <c r="C280" s="439"/>
      <c r="D280" s="439"/>
      <c r="E280" s="439"/>
      <c r="F280" s="439"/>
      <c r="G280" s="439"/>
      <c r="H280" s="439"/>
      <c r="I280" s="439"/>
      <c r="J280" s="439"/>
      <c r="K280" s="439"/>
      <c r="L280" s="439"/>
      <c r="M280" s="439"/>
      <c r="N280" s="439"/>
      <c r="O280" s="439"/>
      <c r="P280" s="439"/>
      <c r="Q280" s="439"/>
      <c r="R280" s="439"/>
      <c r="S280" s="439"/>
      <c r="T280" s="439"/>
      <c r="U280" s="439"/>
      <c r="V280" s="439"/>
    </row>
    <row r="281" spans="1:22" ht="12.75">
      <c r="A281" s="439"/>
      <c r="B281" s="439"/>
      <c r="C281" s="439"/>
      <c r="D281" s="439"/>
      <c r="E281" s="439"/>
      <c r="F281" s="439"/>
      <c r="G281" s="439"/>
      <c r="H281" s="439"/>
      <c r="I281" s="439"/>
      <c r="J281" s="439"/>
      <c r="K281" s="439"/>
      <c r="L281" s="439"/>
      <c r="M281" s="439"/>
      <c r="N281" s="439"/>
      <c r="O281" s="439"/>
      <c r="P281" s="439"/>
      <c r="Q281" s="439"/>
      <c r="R281" s="439"/>
      <c r="S281" s="439"/>
      <c r="T281" s="439"/>
      <c r="U281" s="439"/>
      <c r="V281" s="439"/>
    </row>
    <row r="282" spans="1:22" ht="12.75">
      <c r="A282" s="439"/>
      <c r="B282" s="439"/>
      <c r="C282" s="439"/>
      <c r="D282" s="439"/>
      <c r="E282" s="439"/>
      <c r="F282" s="439"/>
      <c r="G282" s="439"/>
      <c r="H282" s="439"/>
      <c r="I282" s="439"/>
      <c r="J282" s="439"/>
      <c r="K282" s="439"/>
      <c r="L282" s="439"/>
      <c r="M282" s="439"/>
      <c r="N282" s="439"/>
      <c r="O282" s="439"/>
      <c r="P282" s="439"/>
      <c r="Q282" s="439"/>
      <c r="R282" s="439"/>
      <c r="S282" s="439"/>
      <c r="T282" s="439"/>
      <c r="U282" s="439"/>
      <c r="V282" s="439"/>
    </row>
    <row r="283" spans="1:22" ht="12.75">
      <c r="A283" s="439"/>
      <c r="B283" s="439"/>
      <c r="C283" s="439"/>
      <c r="D283" s="439"/>
      <c r="E283" s="439"/>
      <c r="F283" s="439"/>
      <c r="G283" s="439"/>
      <c r="H283" s="439"/>
      <c r="I283" s="439"/>
      <c r="J283" s="439"/>
      <c r="K283" s="439"/>
      <c r="L283" s="439"/>
      <c r="M283" s="439"/>
      <c r="N283" s="439"/>
      <c r="O283" s="439"/>
      <c r="P283" s="439"/>
      <c r="Q283" s="439"/>
      <c r="R283" s="439"/>
      <c r="S283" s="439"/>
      <c r="T283" s="439"/>
      <c r="U283" s="439"/>
      <c r="V283" s="439"/>
    </row>
    <row r="284" spans="1:22" ht="12.75">
      <c r="A284" s="439"/>
      <c r="B284" s="439"/>
      <c r="C284" s="439"/>
      <c r="D284" s="439"/>
      <c r="E284" s="439"/>
      <c r="F284" s="439"/>
      <c r="G284" s="439"/>
      <c r="H284" s="439"/>
      <c r="I284" s="439"/>
      <c r="J284" s="439"/>
      <c r="K284" s="439"/>
      <c r="L284" s="439"/>
      <c r="M284" s="439"/>
      <c r="N284" s="439"/>
      <c r="O284" s="439"/>
      <c r="P284" s="439"/>
      <c r="Q284" s="439"/>
      <c r="R284" s="439"/>
      <c r="S284" s="439"/>
      <c r="T284" s="439"/>
      <c r="U284" s="439"/>
      <c r="V284" s="439"/>
    </row>
    <row r="285" spans="1:22" ht="12.75">
      <c r="A285" s="439"/>
      <c r="B285" s="439"/>
      <c r="C285" s="439"/>
      <c r="D285" s="439"/>
      <c r="E285" s="439"/>
      <c r="F285" s="439"/>
      <c r="G285" s="439"/>
      <c r="H285" s="439"/>
      <c r="I285" s="439"/>
      <c r="J285" s="439"/>
      <c r="K285" s="439"/>
      <c r="L285" s="439"/>
      <c r="M285" s="439"/>
      <c r="N285" s="439"/>
      <c r="O285" s="439"/>
      <c r="P285" s="439"/>
      <c r="Q285" s="439"/>
      <c r="R285" s="439"/>
      <c r="S285" s="439"/>
      <c r="T285" s="439"/>
      <c r="U285" s="439"/>
      <c r="V285" s="439"/>
    </row>
    <row r="286" spans="1:22" ht="12.75">
      <c r="A286" s="439"/>
      <c r="B286" s="439"/>
      <c r="C286" s="439"/>
      <c r="D286" s="439"/>
      <c r="E286" s="439"/>
      <c r="F286" s="439"/>
      <c r="G286" s="439"/>
      <c r="H286" s="439"/>
      <c r="I286" s="439"/>
      <c r="J286" s="439"/>
      <c r="K286" s="439"/>
      <c r="L286" s="439"/>
      <c r="M286" s="439"/>
      <c r="N286" s="439"/>
      <c r="O286" s="439"/>
      <c r="P286" s="439"/>
      <c r="Q286" s="439"/>
      <c r="R286" s="439"/>
      <c r="S286" s="439"/>
      <c r="T286" s="439"/>
      <c r="U286" s="439"/>
      <c r="V286" s="439"/>
    </row>
    <row r="287" spans="1:22" ht="12.75">
      <c r="A287" s="439"/>
      <c r="B287" s="439"/>
      <c r="C287" s="439"/>
      <c r="D287" s="439"/>
      <c r="E287" s="439"/>
      <c r="F287" s="439"/>
      <c r="G287" s="439"/>
      <c r="H287" s="439"/>
      <c r="I287" s="439"/>
      <c r="J287" s="439"/>
      <c r="K287" s="439"/>
      <c r="L287" s="439"/>
      <c r="M287" s="439"/>
      <c r="N287" s="439"/>
      <c r="O287" s="439"/>
      <c r="P287" s="439"/>
      <c r="Q287" s="439"/>
      <c r="R287" s="439"/>
      <c r="S287" s="439"/>
      <c r="T287" s="439"/>
      <c r="U287" s="439"/>
      <c r="V287" s="439"/>
    </row>
    <row r="288" spans="1:22" ht="12.75">
      <c r="A288" s="439"/>
      <c r="B288" s="439"/>
      <c r="C288" s="439"/>
      <c r="D288" s="439"/>
      <c r="E288" s="439"/>
      <c r="F288" s="439"/>
      <c r="G288" s="439"/>
      <c r="H288" s="439"/>
      <c r="I288" s="439"/>
      <c r="J288" s="439"/>
      <c r="K288" s="439"/>
      <c r="L288" s="439"/>
      <c r="M288" s="439"/>
      <c r="N288" s="439"/>
      <c r="O288" s="439"/>
      <c r="P288" s="439"/>
      <c r="Q288" s="439"/>
      <c r="R288" s="439"/>
      <c r="S288" s="439"/>
      <c r="T288" s="439"/>
      <c r="U288" s="439"/>
      <c r="V288" s="439"/>
    </row>
    <row r="289" spans="1:22" ht="12.75">
      <c r="A289" s="439"/>
      <c r="B289" s="439"/>
      <c r="C289" s="439"/>
      <c r="D289" s="439"/>
      <c r="E289" s="439"/>
      <c r="F289" s="439"/>
      <c r="G289" s="439"/>
      <c r="H289" s="439"/>
      <c r="I289" s="439"/>
      <c r="J289" s="439"/>
      <c r="K289" s="439"/>
      <c r="L289" s="439"/>
      <c r="M289" s="439"/>
      <c r="N289" s="439"/>
      <c r="O289" s="439"/>
      <c r="P289" s="439"/>
      <c r="Q289" s="439"/>
      <c r="R289" s="439"/>
      <c r="S289" s="439"/>
      <c r="T289" s="439"/>
      <c r="U289" s="439"/>
      <c r="V289" s="439"/>
    </row>
    <row r="290" spans="1:22" ht="12.75">
      <c r="A290" s="439"/>
      <c r="B290" s="439"/>
      <c r="C290" s="439"/>
      <c r="D290" s="439"/>
      <c r="E290" s="439"/>
      <c r="F290" s="439"/>
      <c r="G290" s="439"/>
      <c r="H290" s="439"/>
      <c r="I290" s="439"/>
      <c r="J290" s="439"/>
      <c r="K290" s="439"/>
      <c r="L290" s="439"/>
      <c r="M290" s="439"/>
      <c r="N290" s="439"/>
      <c r="O290" s="439"/>
      <c r="P290" s="439"/>
      <c r="Q290" s="439"/>
      <c r="R290" s="439"/>
      <c r="S290" s="439"/>
      <c r="T290" s="439"/>
      <c r="U290" s="439"/>
      <c r="V290" s="439"/>
    </row>
    <row r="291" spans="1:22" ht="12.75">
      <c r="A291" s="439"/>
      <c r="B291" s="439"/>
      <c r="C291" s="439"/>
      <c r="D291" s="439"/>
      <c r="E291" s="439"/>
      <c r="F291" s="439"/>
      <c r="G291" s="439"/>
      <c r="H291" s="439"/>
      <c r="I291" s="439"/>
      <c r="J291" s="439"/>
      <c r="K291" s="439"/>
      <c r="L291" s="439"/>
      <c r="M291" s="439"/>
      <c r="N291" s="439"/>
      <c r="O291" s="439"/>
      <c r="P291" s="439"/>
      <c r="Q291" s="439"/>
      <c r="R291" s="439"/>
      <c r="S291" s="439"/>
      <c r="T291" s="439"/>
      <c r="U291" s="439"/>
      <c r="V291" s="439"/>
    </row>
    <row r="292" spans="1:22" ht="12.75">
      <c r="A292" s="439"/>
      <c r="B292" s="439"/>
      <c r="C292" s="439"/>
      <c r="D292" s="439"/>
      <c r="E292" s="439"/>
      <c r="F292" s="439"/>
      <c r="G292" s="439"/>
      <c r="H292" s="439"/>
      <c r="I292" s="439"/>
      <c r="J292" s="439"/>
      <c r="K292" s="439"/>
      <c r="L292" s="439"/>
      <c r="M292" s="439"/>
      <c r="N292" s="439"/>
      <c r="O292" s="439"/>
      <c r="P292" s="439"/>
      <c r="Q292" s="439"/>
      <c r="R292" s="439"/>
      <c r="S292" s="439"/>
      <c r="T292" s="439"/>
      <c r="U292" s="439"/>
      <c r="V292" s="439"/>
    </row>
    <row r="293" spans="1:22" ht="12.75">
      <c r="A293" s="439"/>
      <c r="B293" s="439"/>
      <c r="C293" s="439"/>
      <c r="D293" s="439"/>
      <c r="E293" s="439"/>
      <c r="F293" s="439"/>
      <c r="G293" s="439"/>
      <c r="H293" s="439"/>
      <c r="I293" s="439"/>
      <c r="J293" s="439"/>
      <c r="K293" s="439"/>
      <c r="L293" s="439"/>
      <c r="M293" s="439"/>
      <c r="N293" s="439"/>
      <c r="O293" s="439"/>
      <c r="P293" s="439"/>
      <c r="Q293" s="439"/>
      <c r="R293" s="439"/>
      <c r="S293" s="439"/>
      <c r="T293" s="439"/>
      <c r="U293" s="439"/>
      <c r="V293" s="439"/>
    </row>
    <row r="294" spans="1:22" ht="12.75">
      <c r="A294" s="439"/>
      <c r="B294" s="439"/>
      <c r="C294" s="439"/>
      <c r="D294" s="439"/>
      <c r="E294" s="439"/>
      <c r="F294" s="439"/>
      <c r="G294" s="439"/>
      <c r="H294" s="439"/>
      <c r="I294" s="439"/>
      <c r="J294" s="439"/>
      <c r="K294" s="439"/>
      <c r="L294" s="439"/>
      <c r="M294" s="439"/>
      <c r="N294" s="439"/>
      <c r="O294" s="439"/>
      <c r="P294" s="439"/>
      <c r="Q294" s="439"/>
      <c r="R294" s="439"/>
      <c r="S294" s="439"/>
      <c r="T294" s="439"/>
      <c r="U294" s="439"/>
      <c r="V294" s="439"/>
    </row>
    <row r="295" spans="1:22" ht="12.75">
      <c r="A295" s="439"/>
      <c r="B295" s="439"/>
      <c r="C295" s="439"/>
      <c r="D295" s="439"/>
      <c r="E295" s="439"/>
      <c r="F295" s="439"/>
      <c r="G295" s="439"/>
      <c r="H295" s="439"/>
      <c r="I295" s="439"/>
      <c r="J295" s="439"/>
      <c r="K295" s="439"/>
      <c r="L295" s="439"/>
      <c r="M295" s="439"/>
      <c r="N295" s="439"/>
      <c r="O295" s="439"/>
      <c r="P295" s="439"/>
      <c r="Q295" s="439"/>
      <c r="R295" s="439"/>
      <c r="S295" s="439"/>
      <c r="T295" s="439"/>
      <c r="U295" s="439"/>
      <c r="V295" s="439"/>
    </row>
    <row r="296" spans="1:22" ht="12.75">
      <c r="A296" s="439"/>
      <c r="B296" s="439"/>
      <c r="C296" s="439"/>
      <c r="D296" s="439"/>
      <c r="E296" s="439"/>
      <c r="F296" s="439"/>
      <c r="G296" s="439"/>
      <c r="H296" s="439"/>
      <c r="I296" s="439"/>
      <c r="J296" s="439"/>
      <c r="K296" s="439"/>
      <c r="L296" s="439"/>
      <c r="M296" s="439"/>
      <c r="N296" s="439"/>
      <c r="O296" s="439"/>
      <c r="P296" s="439"/>
      <c r="Q296" s="439"/>
      <c r="R296" s="439"/>
      <c r="S296" s="439"/>
      <c r="T296" s="439"/>
      <c r="U296" s="439"/>
      <c r="V296" s="439"/>
    </row>
    <row r="297" spans="1:22" ht="12.75">
      <c r="A297" s="439"/>
      <c r="B297" s="439"/>
      <c r="C297" s="439"/>
      <c r="D297" s="439"/>
      <c r="E297" s="439"/>
      <c r="F297" s="439"/>
      <c r="G297" s="439"/>
      <c r="H297" s="439"/>
      <c r="I297" s="439"/>
      <c r="J297" s="439"/>
      <c r="K297" s="439"/>
      <c r="L297" s="439"/>
      <c r="M297" s="439"/>
      <c r="N297" s="439"/>
      <c r="O297" s="439"/>
      <c r="P297" s="439"/>
      <c r="Q297" s="439"/>
      <c r="R297" s="439"/>
      <c r="S297" s="439"/>
      <c r="T297" s="439"/>
      <c r="U297" s="439"/>
      <c r="V297" s="439"/>
    </row>
    <row r="298" spans="1:22" ht="12.75">
      <c r="A298" s="439"/>
      <c r="B298" s="439"/>
      <c r="C298" s="439"/>
      <c r="D298" s="439"/>
      <c r="E298" s="439"/>
      <c r="F298" s="439"/>
      <c r="G298" s="439"/>
      <c r="H298" s="439"/>
      <c r="I298" s="439"/>
      <c r="J298" s="439"/>
      <c r="K298" s="439"/>
      <c r="L298" s="439"/>
      <c r="M298" s="439"/>
      <c r="N298" s="439"/>
      <c r="O298" s="439"/>
      <c r="P298" s="439"/>
      <c r="Q298" s="439"/>
      <c r="R298" s="439"/>
      <c r="S298" s="439"/>
      <c r="T298" s="439"/>
      <c r="U298" s="439"/>
      <c r="V298" s="439"/>
    </row>
    <row r="299" spans="1:22" ht="12.75">
      <c r="A299" s="439"/>
      <c r="B299" s="439"/>
      <c r="C299" s="439"/>
      <c r="D299" s="439"/>
      <c r="E299" s="439"/>
      <c r="F299" s="439"/>
      <c r="G299" s="439"/>
      <c r="H299" s="439"/>
      <c r="I299" s="439"/>
      <c r="J299" s="439"/>
      <c r="K299" s="439"/>
      <c r="L299" s="439"/>
      <c r="M299" s="439"/>
      <c r="N299" s="439"/>
      <c r="O299" s="439"/>
      <c r="P299" s="439"/>
      <c r="Q299" s="439"/>
      <c r="R299" s="439"/>
      <c r="S299" s="439"/>
      <c r="T299" s="439"/>
      <c r="U299" s="439"/>
      <c r="V299" s="439"/>
    </row>
    <row r="300" spans="1:22" ht="12.75">
      <c r="A300" s="439"/>
      <c r="B300" s="439"/>
      <c r="C300" s="439"/>
      <c r="D300" s="439"/>
      <c r="E300" s="439"/>
      <c r="F300" s="439"/>
      <c r="G300" s="439"/>
      <c r="H300" s="439"/>
      <c r="I300" s="439"/>
      <c r="J300" s="439"/>
      <c r="K300" s="439"/>
      <c r="L300" s="439"/>
      <c r="M300" s="439"/>
      <c r="N300" s="439"/>
      <c r="O300" s="439"/>
      <c r="P300" s="439"/>
      <c r="Q300" s="439"/>
      <c r="R300" s="439"/>
      <c r="S300" s="439"/>
      <c r="T300" s="439"/>
      <c r="U300" s="439"/>
      <c r="V300" s="439"/>
    </row>
    <row r="301" spans="1:22" ht="12.75">
      <c r="A301" s="439"/>
      <c r="B301" s="439"/>
      <c r="C301" s="439"/>
      <c r="D301" s="439"/>
      <c r="E301" s="439"/>
      <c r="F301" s="439"/>
      <c r="G301" s="439"/>
      <c r="H301" s="439"/>
      <c r="I301" s="439"/>
      <c r="J301" s="439"/>
      <c r="K301" s="439"/>
      <c r="L301" s="439"/>
      <c r="M301" s="439"/>
      <c r="N301" s="439"/>
      <c r="O301" s="439"/>
      <c r="P301" s="439"/>
      <c r="Q301" s="439"/>
      <c r="R301" s="439"/>
      <c r="S301" s="439"/>
      <c r="T301" s="439"/>
      <c r="U301" s="439"/>
      <c r="V301" s="439"/>
    </row>
    <row r="302" spans="1:22" ht="12.75">
      <c r="A302" s="439"/>
      <c r="B302" s="439"/>
      <c r="C302" s="439"/>
      <c r="D302" s="439"/>
      <c r="E302" s="439"/>
      <c r="F302" s="439"/>
      <c r="G302" s="439"/>
      <c r="H302" s="439"/>
      <c r="I302" s="439"/>
      <c r="J302" s="439"/>
      <c r="K302" s="439"/>
      <c r="L302" s="439"/>
      <c r="M302" s="439"/>
      <c r="N302" s="439"/>
      <c r="O302" s="439"/>
      <c r="P302" s="439"/>
      <c r="Q302" s="439"/>
      <c r="R302" s="439"/>
      <c r="S302" s="439"/>
      <c r="T302" s="439"/>
      <c r="U302" s="439"/>
      <c r="V302" s="439"/>
    </row>
    <row r="303" spans="1:22" ht="12.75">
      <c r="A303" s="439"/>
      <c r="B303" s="439"/>
      <c r="C303" s="439"/>
      <c r="D303" s="439"/>
      <c r="E303" s="439"/>
      <c r="F303" s="439"/>
      <c r="G303" s="439"/>
      <c r="H303" s="439"/>
      <c r="I303" s="439"/>
      <c r="J303" s="439"/>
      <c r="K303" s="439"/>
      <c r="L303" s="439"/>
      <c r="M303" s="439"/>
      <c r="N303" s="439"/>
      <c r="O303" s="439"/>
      <c r="P303" s="439"/>
      <c r="Q303" s="439"/>
      <c r="R303" s="439"/>
      <c r="S303" s="439"/>
      <c r="T303" s="439"/>
      <c r="U303" s="439"/>
      <c r="V303" s="439"/>
    </row>
    <row r="304" spans="1:22" ht="12.75">
      <c r="A304" s="439"/>
      <c r="B304" s="439"/>
      <c r="C304" s="439"/>
      <c r="D304" s="439"/>
      <c r="E304" s="439"/>
      <c r="F304" s="439"/>
      <c r="G304" s="439"/>
      <c r="H304" s="439"/>
      <c r="I304" s="439"/>
      <c r="J304" s="439"/>
      <c r="K304" s="439"/>
      <c r="L304" s="439"/>
      <c r="M304" s="439"/>
      <c r="N304" s="439"/>
      <c r="O304" s="439"/>
      <c r="P304" s="439"/>
      <c r="Q304" s="439"/>
      <c r="R304" s="439"/>
      <c r="S304" s="439"/>
      <c r="T304" s="439"/>
      <c r="U304" s="439"/>
      <c r="V304" s="439"/>
    </row>
    <row r="305" spans="1:22" ht="12.75">
      <c r="A305" s="439"/>
      <c r="B305" s="439"/>
      <c r="C305" s="439"/>
      <c r="D305" s="439"/>
      <c r="E305" s="439"/>
      <c r="F305" s="439"/>
      <c r="G305" s="439"/>
      <c r="H305" s="439"/>
      <c r="I305" s="439"/>
      <c r="J305" s="439"/>
      <c r="K305" s="439"/>
      <c r="L305" s="439"/>
      <c r="M305" s="439"/>
      <c r="N305" s="439"/>
      <c r="O305" s="439"/>
      <c r="P305" s="439"/>
      <c r="Q305" s="439"/>
      <c r="R305" s="439"/>
      <c r="S305" s="439"/>
      <c r="T305" s="439"/>
      <c r="U305" s="439"/>
      <c r="V305" s="439"/>
    </row>
    <row r="306" spans="1:22" ht="12.75">
      <c r="A306" s="439"/>
      <c r="B306" s="439"/>
      <c r="C306" s="439"/>
      <c r="D306" s="439"/>
      <c r="E306" s="439"/>
      <c r="F306" s="439"/>
      <c r="G306" s="439"/>
      <c r="H306" s="439"/>
      <c r="I306" s="439"/>
      <c r="J306" s="439"/>
      <c r="K306" s="439"/>
      <c r="L306" s="439"/>
      <c r="M306" s="439"/>
      <c r="N306" s="439"/>
      <c r="O306" s="439"/>
      <c r="P306" s="439"/>
      <c r="Q306" s="439"/>
      <c r="R306" s="439"/>
      <c r="S306" s="439"/>
      <c r="T306" s="439"/>
      <c r="U306" s="439"/>
      <c r="V306" s="439"/>
    </row>
    <row r="307" spans="1:22" ht="12.75">
      <c r="A307" s="439"/>
      <c r="B307" s="439"/>
      <c r="C307" s="439"/>
      <c r="D307" s="439"/>
      <c r="E307" s="439"/>
      <c r="F307" s="439"/>
      <c r="G307" s="439"/>
      <c r="H307" s="439"/>
      <c r="I307" s="439"/>
      <c r="J307" s="439"/>
      <c r="K307" s="439"/>
      <c r="L307" s="439"/>
      <c r="M307" s="439"/>
      <c r="N307" s="439"/>
      <c r="O307" s="439"/>
      <c r="P307" s="439"/>
      <c r="Q307" s="439"/>
      <c r="R307" s="439"/>
      <c r="S307" s="439"/>
      <c r="T307" s="439"/>
      <c r="U307" s="439"/>
      <c r="V307" s="439"/>
    </row>
    <row r="308" spans="1:22" ht="12.75">
      <c r="A308" s="439"/>
      <c r="B308" s="439"/>
      <c r="C308" s="439"/>
      <c r="D308" s="439"/>
      <c r="E308" s="439"/>
      <c r="F308" s="439"/>
      <c r="G308" s="439"/>
      <c r="H308" s="439"/>
      <c r="I308" s="439"/>
      <c r="J308" s="439"/>
      <c r="K308" s="439"/>
      <c r="L308" s="439"/>
      <c r="M308" s="439"/>
      <c r="N308" s="439"/>
      <c r="O308" s="439"/>
      <c r="P308" s="439"/>
      <c r="Q308" s="439"/>
      <c r="R308" s="439"/>
      <c r="S308" s="439"/>
      <c r="T308" s="439"/>
      <c r="U308" s="439"/>
      <c r="V308" s="439"/>
    </row>
    <row r="309" spans="1:22" ht="12.75">
      <c r="A309" s="439"/>
      <c r="B309" s="439"/>
      <c r="C309" s="439"/>
      <c r="D309" s="439"/>
      <c r="E309" s="439"/>
      <c r="F309" s="439"/>
      <c r="G309" s="439"/>
      <c r="H309" s="439"/>
      <c r="I309" s="439"/>
      <c r="J309" s="439"/>
      <c r="K309" s="439"/>
      <c r="L309" s="439"/>
      <c r="M309" s="439"/>
      <c r="N309" s="439"/>
      <c r="O309" s="439"/>
      <c r="P309" s="439"/>
      <c r="Q309" s="439"/>
      <c r="R309" s="439"/>
      <c r="S309" s="439"/>
      <c r="T309" s="439"/>
      <c r="U309" s="439"/>
      <c r="V309" s="439"/>
    </row>
    <row r="310" spans="1:22" ht="12.75">
      <c r="A310" s="439"/>
      <c r="B310" s="439"/>
      <c r="C310" s="439"/>
      <c r="D310" s="439"/>
      <c r="E310" s="439"/>
      <c r="F310" s="439"/>
      <c r="G310" s="439"/>
      <c r="H310" s="439"/>
      <c r="I310" s="439"/>
      <c r="J310" s="439"/>
      <c r="K310" s="439"/>
      <c r="L310" s="439"/>
      <c r="M310" s="439"/>
      <c r="N310" s="439"/>
      <c r="O310" s="439"/>
      <c r="P310" s="439"/>
      <c r="Q310" s="439"/>
      <c r="R310" s="439"/>
      <c r="S310" s="439"/>
      <c r="T310" s="439"/>
      <c r="U310" s="439"/>
      <c r="V310" s="439"/>
    </row>
    <row r="311" spans="1:22" ht="12.75">
      <c r="A311" s="439"/>
      <c r="B311" s="439"/>
      <c r="C311" s="439"/>
      <c r="D311" s="439"/>
      <c r="E311" s="439"/>
      <c r="F311" s="439"/>
      <c r="G311" s="439"/>
      <c r="H311" s="439"/>
      <c r="I311" s="439"/>
      <c r="J311" s="439"/>
      <c r="K311" s="439"/>
      <c r="L311" s="439"/>
      <c r="M311" s="439"/>
      <c r="N311" s="439"/>
      <c r="O311" s="439"/>
      <c r="P311" s="439"/>
      <c r="Q311" s="439"/>
      <c r="R311" s="439"/>
      <c r="S311" s="439"/>
      <c r="T311" s="439"/>
      <c r="U311" s="439"/>
      <c r="V311" s="439"/>
    </row>
    <row r="312" spans="1:22" ht="12.75">
      <c r="A312" s="439"/>
      <c r="B312" s="439"/>
      <c r="C312" s="439"/>
      <c r="D312" s="439"/>
      <c r="E312" s="439"/>
      <c r="F312" s="439"/>
      <c r="G312" s="439"/>
      <c r="H312" s="439"/>
      <c r="I312" s="439"/>
      <c r="J312" s="439"/>
      <c r="K312" s="439"/>
      <c r="L312" s="439"/>
      <c r="M312" s="439"/>
      <c r="N312" s="439"/>
      <c r="O312" s="439"/>
      <c r="P312" s="439"/>
      <c r="Q312" s="439"/>
      <c r="R312" s="439"/>
      <c r="S312" s="439"/>
      <c r="T312" s="439"/>
      <c r="U312" s="439"/>
      <c r="V312" s="439"/>
    </row>
    <row r="313" spans="1:22" ht="12.75">
      <c r="A313" s="439"/>
      <c r="B313" s="439"/>
      <c r="C313" s="439"/>
      <c r="D313" s="439"/>
      <c r="E313" s="439"/>
      <c r="F313" s="439"/>
      <c r="G313" s="439"/>
      <c r="H313" s="439"/>
      <c r="I313" s="439"/>
      <c r="J313" s="439"/>
      <c r="K313" s="439"/>
      <c r="L313" s="439"/>
      <c r="M313" s="439"/>
      <c r="N313" s="439"/>
      <c r="O313" s="439"/>
      <c r="P313" s="439"/>
      <c r="Q313" s="439"/>
      <c r="R313" s="439"/>
      <c r="S313" s="439"/>
      <c r="T313" s="439"/>
      <c r="U313" s="439"/>
      <c r="V313" s="439"/>
    </row>
    <row r="314" spans="1:22" ht="12.75">
      <c r="A314" s="439"/>
      <c r="B314" s="439"/>
      <c r="C314" s="439"/>
      <c r="D314" s="439"/>
      <c r="E314" s="439"/>
      <c r="F314" s="439"/>
      <c r="G314" s="439"/>
      <c r="H314" s="439"/>
      <c r="I314" s="439"/>
      <c r="J314" s="439"/>
      <c r="K314" s="439"/>
      <c r="L314" s="439"/>
      <c r="M314" s="439"/>
      <c r="N314" s="439"/>
      <c r="O314" s="439"/>
      <c r="P314" s="439"/>
      <c r="Q314" s="439"/>
      <c r="R314" s="439"/>
      <c r="S314" s="439"/>
      <c r="T314" s="439"/>
      <c r="U314" s="439"/>
      <c r="V314" s="439"/>
    </row>
    <row r="315" spans="1:22" ht="12.75">
      <c r="A315" s="439"/>
      <c r="B315" s="439"/>
      <c r="C315" s="439"/>
      <c r="D315" s="439"/>
      <c r="E315" s="439"/>
      <c r="F315" s="439"/>
      <c r="G315" s="439"/>
      <c r="H315" s="439"/>
      <c r="I315" s="439"/>
      <c r="J315" s="439"/>
      <c r="K315" s="439"/>
      <c r="L315" s="439"/>
      <c r="M315" s="439"/>
      <c r="N315" s="439"/>
      <c r="O315" s="439"/>
      <c r="P315" s="439"/>
      <c r="Q315" s="439"/>
      <c r="R315" s="439"/>
      <c r="S315" s="439"/>
      <c r="T315" s="439"/>
      <c r="U315" s="439"/>
      <c r="V315" s="439"/>
    </row>
    <row r="316" spans="1:22" ht="12.75">
      <c r="A316" s="439"/>
      <c r="B316" s="439"/>
      <c r="C316" s="439"/>
      <c r="D316" s="439"/>
      <c r="E316" s="439"/>
      <c r="F316" s="439"/>
      <c r="G316" s="439"/>
      <c r="H316" s="439"/>
      <c r="I316" s="439"/>
      <c r="J316" s="439"/>
      <c r="K316" s="439"/>
      <c r="L316" s="439"/>
      <c r="M316" s="439"/>
      <c r="N316" s="439"/>
      <c r="O316" s="439"/>
      <c r="P316" s="439"/>
      <c r="Q316" s="439"/>
      <c r="R316" s="439"/>
      <c r="S316" s="439"/>
      <c r="T316" s="439"/>
      <c r="U316" s="439"/>
      <c r="V316" s="439"/>
    </row>
    <row r="317" spans="1:22" ht="12.75">
      <c r="A317" s="439"/>
      <c r="B317" s="439"/>
      <c r="C317" s="439"/>
      <c r="D317" s="439"/>
      <c r="E317" s="439"/>
      <c r="F317" s="439"/>
      <c r="G317" s="439"/>
      <c r="H317" s="439"/>
      <c r="I317" s="439"/>
      <c r="J317" s="439"/>
      <c r="K317" s="439"/>
      <c r="L317" s="439"/>
      <c r="M317" s="439"/>
      <c r="N317" s="439"/>
      <c r="O317" s="439"/>
      <c r="P317" s="439"/>
      <c r="Q317" s="439"/>
      <c r="R317" s="439"/>
      <c r="S317" s="439"/>
      <c r="T317" s="439"/>
      <c r="U317" s="439"/>
      <c r="V317" s="439"/>
    </row>
    <row r="318" spans="1:22" ht="12.75">
      <c r="A318" s="439"/>
      <c r="B318" s="439"/>
      <c r="C318" s="439"/>
      <c r="D318" s="439"/>
      <c r="E318" s="439"/>
      <c r="F318" s="439"/>
      <c r="G318" s="439"/>
      <c r="H318" s="439"/>
      <c r="I318" s="439"/>
      <c r="J318" s="439"/>
      <c r="K318" s="439"/>
      <c r="L318" s="439"/>
      <c r="M318" s="439"/>
      <c r="N318" s="439"/>
      <c r="O318" s="439"/>
      <c r="P318" s="439"/>
      <c r="Q318" s="439"/>
      <c r="R318" s="439"/>
      <c r="S318" s="439"/>
      <c r="T318" s="439"/>
      <c r="U318" s="439"/>
      <c r="V318" s="439"/>
    </row>
    <row r="319" spans="1:22" ht="12.75">
      <c r="A319" s="439"/>
      <c r="B319" s="439"/>
      <c r="C319" s="439"/>
      <c r="D319" s="439"/>
      <c r="E319" s="439"/>
      <c r="F319" s="439"/>
      <c r="G319" s="439"/>
      <c r="H319" s="439"/>
      <c r="I319" s="439"/>
      <c r="J319" s="439"/>
      <c r="K319" s="439"/>
      <c r="L319" s="439"/>
      <c r="M319" s="439"/>
      <c r="N319" s="439"/>
      <c r="O319" s="439"/>
      <c r="P319" s="439"/>
      <c r="Q319" s="439"/>
      <c r="R319" s="439"/>
      <c r="S319" s="439"/>
      <c r="T319" s="439"/>
      <c r="U319" s="439"/>
      <c r="V319" s="439"/>
    </row>
    <row r="320" spans="1:22" ht="12.75">
      <c r="A320" s="439"/>
      <c r="B320" s="439"/>
      <c r="C320" s="439"/>
      <c r="D320" s="439"/>
      <c r="E320" s="439"/>
      <c r="F320" s="439"/>
      <c r="G320" s="439"/>
      <c r="H320" s="439"/>
      <c r="I320" s="439"/>
      <c r="J320" s="439"/>
      <c r="K320" s="439"/>
      <c r="L320" s="439"/>
      <c r="M320" s="439"/>
      <c r="N320" s="439"/>
      <c r="O320" s="439"/>
      <c r="P320" s="439"/>
      <c r="Q320" s="439"/>
      <c r="R320" s="439"/>
      <c r="S320" s="439"/>
      <c r="T320" s="439"/>
      <c r="U320" s="439"/>
      <c r="V320" s="439"/>
    </row>
    <row r="321" spans="1:22" ht="12.75">
      <c r="A321" s="439"/>
      <c r="B321" s="439"/>
      <c r="C321" s="439"/>
      <c r="D321" s="439"/>
      <c r="E321" s="439"/>
      <c r="F321" s="439"/>
      <c r="G321" s="439"/>
      <c r="H321" s="439"/>
      <c r="I321" s="439"/>
      <c r="J321" s="439"/>
      <c r="K321" s="439"/>
      <c r="L321" s="439"/>
      <c r="M321" s="439"/>
      <c r="N321" s="439"/>
      <c r="O321" s="439"/>
      <c r="P321" s="439"/>
      <c r="Q321" s="439"/>
      <c r="R321" s="439"/>
      <c r="S321" s="439"/>
      <c r="T321" s="439"/>
      <c r="U321" s="439"/>
      <c r="V321" s="439"/>
    </row>
    <row r="322" spans="1:22" ht="12.75">
      <c r="A322" s="439"/>
      <c r="B322" s="439"/>
      <c r="C322" s="439"/>
      <c r="D322" s="439"/>
      <c r="E322" s="439"/>
      <c r="F322" s="439"/>
      <c r="G322" s="439"/>
      <c r="H322" s="439"/>
      <c r="I322" s="439"/>
      <c r="J322" s="439"/>
      <c r="K322" s="439"/>
      <c r="L322" s="439"/>
      <c r="M322" s="439"/>
      <c r="N322" s="439"/>
      <c r="O322" s="439"/>
      <c r="P322" s="439"/>
      <c r="Q322" s="439"/>
      <c r="R322" s="439"/>
      <c r="S322" s="439"/>
      <c r="T322" s="439"/>
      <c r="U322" s="439"/>
      <c r="V322" s="439"/>
    </row>
    <row r="323" spans="1:22" ht="12.75">
      <c r="A323" s="439"/>
      <c r="B323" s="439"/>
      <c r="C323" s="439"/>
      <c r="D323" s="439"/>
      <c r="E323" s="439"/>
      <c r="F323" s="439"/>
      <c r="G323" s="439"/>
      <c r="H323" s="439"/>
      <c r="I323" s="439"/>
      <c r="J323" s="439"/>
      <c r="K323" s="439"/>
      <c r="L323" s="439"/>
      <c r="M323" s="439"/>
      <c r="N323" s="439"/>
      <c r="O323" s="439"/>
      <c r="P323" s="439"/>
      <c r="Q323" s="439"/>
      <c r="R323" s="439"/>
      <c r="S323" s="439"/>
      <c r="T323" s="439"/>
      <c r="U323" s="439"/>
      <c r="V323" s="439"/>
    </row>
    <row r="324" spans="1:22" ht="12.75">
      <c r="A324" s="439"/>
      <c r="B324" s="439"/>
      <c r="C324" s="439"/>
      <c r="D324" s="439"/>
      <c r="E324" s="439"/>
      <c r="F324" s="439"/>
      <c r="G324" s="439"/>
      <c r="H324" s="439"/>
      <c r="I324" s="439"/>
      <c r="J324" s="439"/>
      <c r="K324" s="439"/>
      <c r="L324" s="439"/>
      <c r="M324" s="439"/>
      <c r="N324" s="439"/>
      <c r="O324" s="439"/>
      <c r="P324" s="439"/>
      <c r="Q324" s="439"/>
      <c r="R324" s="439"/>
      <c r="S324" s="439"/>
      <c r="T324" s="439"/>
      <c r="U324" s="439"/>
      <c r="V324" s="439"/>
    </row>
    <row r="325" spans="1:22" ht="12.75">
      <c r="A325" s="439"/>
      <c r="B325" s="439"/>
      <c r="C325" s="439"/>
      <c r="D325" s="439"/>
      <c r="E325" s="439"/>
      <c r="F325" s="439"/>
      <c r="G325" s="439"/>
      <c r="H325" s="439"/>
      <c r="I325" s="439"/>
      <c r="J325" s="439"/>
      <c r="K325" s="439"/>
      <c r="L325" s="439"/>
      <c r="M325" s="439"/>
      <c r="N325" s="439"/>
      <c r="O325" s="439"/>
      <c r="P325" s="439"/>
      <c r="Q325" s="439"/>
      <c r="R325" s="439"/>
      <c r="S325" s="439"/>
      <c r="T325" s="439"/>
      <c r="U325" s="439"/>
      <c r="V325" s="439"/>
    </row>
    <row r="326" spans="1:22" ht="12.75">
      <c r="A326" s="439"/>
      <c r="B326" s="439"/>
      <c r="C326" s="439"/>
      <c r="D326" s="439"/>
      <c r="E326" s="439"/>
      <c r="F326" s="439"/>
      <c r="G326" s="439"/>
      <c r="H326" s="439"/>
      <c r="I326" s="439"/>
      <c r="J326" s="439"/>
      <c r="K326" s="439"/>
      <c r="L326" s="439"/>
      <c r="M326" s="439"/>
      <c r="N326" s="439"/>
      <c r="O326" s="439"/>
      <c r="P326" s="439"/>
      <c r="Q326" s="439"/>
      <c r="R326" s="439"/>
      <c r="S326" s="439"/>
      <c r="T326" s="439"/>
      <c r="U326" s="439"/>
      <c r="V326" s="439"/>
    </row>
    <row r="327" spans="1:22" ht="12.75">
      <c r="A327" s="439"/>
      <c r="B327" s="439"/>
      <c r="C327" s="439"/>
      <c r="D327" s="439"/>
      <c r="E327" s="439"/>
      <c r="F327" s="439"/>
      <c r="G327" s="439"/>
      <c r="H327" s="439"/>
      <c r="I327" s="439"/>
      <c r="J327" s="439"/>
      <c r="K327" s="439"/>
      <c r="L327" s="439"/>
      <c r="M327" s="439"/>
      <c r="N327" s="439"/>
      <c r="O327" s="439"/>
      <c r="P327" s="439"/>
      <c r="Q327" s="439"/>
      <c r="R327" s="439"/>
      <c r="S327" s="439"/>
      <c r="T327" s="439"/>
      <c r="U327" s="439"/>
      <c r="V327" s="439"/>
    </row>
    <row r="328" spans="1:22" ht="12.75">
      <c r="A328" s="439"/>
      <c r="B328" s="439"/>
      <c r="C328" s="439"/>
      <c r="D328" s="439"/>
      <c r="E328" s="439"/>
      <c r="F328" s="439"/>
      <c r="G328" s="439"/>
      <c r="H328" s="439"/>
      <c r="I328" s="439"/>
      <c r="J328" s="439"/>
      <c r="K328" s="439"/>
      <c r="L328" s="439"/>
      <c r="M328" s="439"/>
      <c r="N328" s="439"/>
      <c r="O328" s="439"/>
      <c r="P328" s="439"/>
      <c r="Q328" s="439"/>
      <c r="R328" s="439"/>
      <c r="S328" s="439"/>
      <c r="T328" s="439"/>
      <c r="U328" s="439"/>
      <c r="V328" s="439"/>
    </row>
    <row r="329" spans="1:22" ht="12.75">
      <c r="A329" s="439"/>
      <c r="B329" s="439"/>
      <c r="C329" s="439"/>
      <c r="D329" s="439"/>
      <c r="E329" s="439"/>
      <c r="F329" s="439"/>
      <c r="G329" s="439"/>
      <c r="H329" s="439"/>
      <c r="I329" s="439"/>
      <c r="J329" s="439"/>
      <c r="K329" s="439"/>
      <c r="L329" s="439"/>
      <c r="M329" s="439"/>
      <c r="N329" s="439"/>
      <c r="O329" s="439"/>
      <c r="P329" s="439"/>
      <c r="Q329" s="439"/>
      <c r="R329" s="439"/>
      <c r="S329" s="439"/>
      <c r="T329" s="439"/>
      <c r="U329" s="439"/>
      <c r="V329" s="439"/>
    </row>
    <row r="330" spans="1:22" ht="12.75">
      <c r="A330" s="439"/>
      <c r="B330" s="439"/>
      <c r="C330" s="439"/>
      <c r="D330" s="439"/>
      <c r="E330" s="439"/>
      <c r="F330" s="439"/>
      <c r="G330" s="439"/>
      <c r="H330" s="439"/>
      <c r="I330" s="439"/>
      <c r="J330" s="439"/>
      <c r="K330" s="439"/>
      <c r="L330" s="439"/>
      <c r="M330" s="439"/>
      <c r="N330" s="439"/>
      <c r="O330" s="439"/>
      <c r="P330" s="439"/>
      <c r="Q330" s="439"/>
      <c r="R330" s="439"/>
      <c r="S330" s="439"/>
      <c r="T330" s="439"/>
      <c r="U330" s="439"/>
      <c r="V330" s="439"/>
    </row>
    <row r="331" spans="1:22" ht="12.75">
      <c r="A331" s="439"/>
      <c r="B331" s="439"/>
      <c r="C331" s="439"/>
      <c r="D331" s="439"/>
      <c r="E331" s="439"/>
      <c r="F331" s="439"/>
      <c r="G331" s="439"/>
      <c r="H331" s="439"/>
      <c r="I331" s="439"/>
      <c r="J331" s="439"/>
      <c r="K331" s="439"/>
      <c r="L331" s="439"/>
      <c r="M331" s="439"/>
      <c r="N331" s="439"/>
      <c r="O331" s="439"/>
      <c r="P331" s="439"/>
      <c r="Q331" s="439"/>
      <c r="R331" s="439"/>
      <c r="S331" s="439"/>
      <c r="T331" s="439"/>
      <c r="U331" s="439"/>
      <c r="V331" s="439"/>
    </row>
    <row r="332" spans="1:22" ht="12.75">
      <c r="A332" s="439"/>
      <c r="B332" s="439"/>
      <c r="C332" s="439"/>
      <c r="D332" s="439"/>
      <c r="E332" s="439"/>
      <c r="F332" s="439"/>
      <c r="G332" s="439"/>
      <c r="H332" s="439"/>
      <c r="I332" s="439"/>
      <c r="J332" s="439"/>
      <c r="K332" s="439"/>
      <c r="L332" s="439"/>
      <c r="M332" s="439"/>
      <c r="N332" s="439"/>
      <c r="O332" s="439"/>
      <c r="P332" s="439"/>
      <c r="Q332" s="439"/>
      <c r="R332" s="439"/>
      <c r="S332" s="439"/>
      <c r="T332" s="439"/>
      <c r="U332" s="439"/>
      <c r="V332" s="439"/>
    </row>
    <row r="333" spans="1:22" ht="12.75">
      <c r="A333" s="439"/>
      <c r="B333" s="439"/>
      <c r="C333" s="439"/>
      <c r="D333" s="439"/>
      <c r="E333" s="439"/>
      <c r="F333" s="439"/>
      <c r="G333" s="439"/>
      <c r="H333" s="439"/>
      <c r="I333" s="439"/>
      <c r="J333" s="439"/>
      <c r="K333" s="439"/>
      <c r="L333" s="439"/>
      <c r="M333" s="439"/>
      <c r="N333" s="439"/>
      <c r="O333" s="439"/>
      <c r="P333" s="439"/>
      <c r="Q333" s="439"/>
      <c r="R333" s="439"/>
      <c r="S333" s="439"/>
      <c r="T333" s="439"/>
      <c r="U333" s="439"/>
      <c r="V333" s="439"/>
    </row>
    <row r="334" spans="1:22" ht="12.75">
      <c r="A334" s="439"/>
      <c r="B334" s="439"/>
      <c r="C334" s="439"/>
      <c r="D334" s="439"/>
      <c r="E334" s="439"/>
      <c r="F334" s="439"/>
      <c r="G334" s="439"/>
      <c r="H334" s="439"/>
      <c r="I334" s="439"/>
      <c r="J334" s="439"/>
      <c r="K334" s="439"/>
      <c r="L334" s="439"/>
      <c r="M334" s="439"/>
      <c r="N334" s="439"/>
      <c r="O334" s="439"/>
      <c r="P334" s="439"/>
      <c r="Q334" s="439"/>
      <c r="R334" s="439"/>
      <c r="S334" s="439"/>
      <c r="T334" s="439"/>
      <c r="U334" s="439"/>
      <c r="V334" s="439"/>
    </row>
    <row r="335" spans="1:22" ht="12.75">
      <c r="A335" s="439"/>
      <c r="B335" s="439"/>
      <c r="C335" s="439"/>
      <c r="D335" s="439"/>
      <c r="E335" s="439"/>
      <c r="F335" s="439"/>
      <c r="G335" s="439"/>
      <c r="H335" s="439"/>
      <c r="I335" s="439"/>
      <c r="J335" s="439"/>
      <c r="K335" s="439"/>
      <c r="L335" s="439"/>
      <c r="M335" s="439"/>
      <c r="N335" s="439"/>
      <c r="O335" s="439"/>
      <c r="P335" s="439"/>
      <c r="Q335" s="439"/>
      <c r="R335" s="439"/>
      <c r="S335" s="439"/>
      <c r="T335" s="439"/>
      <c r="U335" s="439"/>
      <c r="V335" s="439"/>
    </row>
    <row r="336" spans="1:22" ht="12.75">
      <c r="A336" s="439"/>
      <c r="B336" s="439"/>
      <c r="C336" s="439"/>
      <c r="D336" s="439"/>
      <c r="E336" s="439"/>
      <c r="F336" s="439"/>
      <c r="G336" s="439"/>
      <c r="H336" s="439"/>
      <c r="I336" s="439"/>
      <c r="J336" s="439"/>
      <c r="K336" s="439"/>
      <c r="L336" s="439"/>
      <c r="M336" s="439"/>
      <c r="N336" s="439"/>
      <c r="O336" s="439"/>
      <c r="P336" s="439"/>
      <c r="Q336" s="439"/>
      <c r="R336" s="439"/>
      <c r="S336" s="439"/>
      <c r="T336" s="439"/>
      <c r="U336" s="439"/>
      <c r="V336" s="439"/>
    </row>
    <row r="337" spans="1:22" ht="12.75">
      <c r="A337" s="439"/>
      <c r="B337" s="439"/>
      <c r="C337" s="439"/>
      <c r="D337" s="439"/>
      <c r="E337" s="439"/>
      <c r="F337" s="439"/>
      <c r="G337" s="439"/>
      <c r="H337" s="439"/>
      <c r="I337" s="439"/>
      <c r="J337" s="439"/>
      <c r="K337" s="439"/>
      <c r="L337" s="439"/>
      <c r="M337" s="439"/>
      <c r="N337" s="439"/>
      <c r="O337" s="439"/>
      <c r="P337" s="439"/>
      <c r="Q337" s="439"/>
      <c r="R337" s="439"/>
      <c r="S337" s="439"/>
      <c r="T337" s="439"/>
      <c r="U337" s="439"/>
      <c r="V337" s="439"/>
    </row>
    <row r="338" spans="1:22" ht="12.75">
      <c r="A338" s="439"/>
      <c r="B338" s="439"/>
      <c r="C338" s="439"/>
      <c r="D338" s="439"/>
      <c r="E338" s="439"/>
      <c r="F338" s="439"/>
      <c r="G338" s="439"/>
      <c r="H338" s="439"/>
      <c r="I338" s="439"/>
      <c r="J338" s="439"/>
      <c r="K338" s="439"/>
      <c r="L338" s="439"/>
      <c r="M338" s="439"/>
      <c r="N338" s="439"/>
      <c r="O338" s="439"/>
      <c r="P338" s="439"/>
      <c r="Q338" s="439"/>
      <c r="R338" s="439"/>
      <c r="S338" s="439"/>
      <c r="T338" s="439"/>
      <c r="U338" s="439"/>
      <c r="V338" s="439"/>
    </row>
    <row r="339" spans="1:22" ht="12.75">
      <c r="A339" s="439"/>
      <c r="B339" s="439"/>
      <c r="C339" s="439"/>
      <c r="D339" s="439"/>
      <c r="E339" s="439"/>
      <c r="F339" s="439"/>
      <c r="G339" s="439"/>
      <c r="H339" s="439"/>
      <c r="I339" s="439"/>
      <c r="J339" s="439"/>
      <c r="K339" s="439"/>
      <c r="L339" s="439"/>
      <c r="M339" s="439"/>
      <c r="N339" s="439"/>
      <c r="O339" s="439"/>
      <c r="P339" s="439"/>
      <c r="Q339" s="439"/>
      <c r="R339" s="439"/>
      <c r="S339" s="439"/>
      <c r="T339" s="439"/>
      <c r="U339" s="439"/>
      <c r="V339" s="439"/>
    </row>
    <row r="340" spans="1:22" ht="12.75">
      <c r="A340" s="439"/>
      <c r="B340" s="439"/>
      <c r="C340" s="439"/>
      <c r="D340" s="439"/>
      <c r="E340" s="439"/>
      <c r="F340" s="439"/>
      <c r="G340" s="439"/>
      <c r="H340" s="439"/>
      <c r="I340" s="439"/>
      <c r="J340" s="439"/>
      <c r="K340" s="439"/>
      <c r="L340" s="439"/>
      <c r="M340" s="439"/>
      <c r="N340" s="439"/>
      <c r="O340" s="439"/>
      <c r="P340" s="439"/>
      <c r="Q340" s="439"/>
      <c r="R340" s="439"/>
      <c r="S340" s="439"/>
      <c r="T340" s="439"/>
      <c r="U340" s="439"/>
      <c r="V340" s="439"/>
    </row>
    <row r="341" spans="1:22" ht="12.75">
      <c r="A341" s="439"/>
      <c r="B341" s="439"/>
      <c r="C341" s="439"/>
      <c r="D341" s="439"/>
      <c r="E341" s="439"/>
      <c r="F341" s="439"/>
      <c r="G341" s="439"/>
      <c r="H341" s="439"/>
      <c r="I341" s="439"/>
      <c r="J341" s="439"/>
      <c r="K341" s="439"/>
      <c r="L341" s="439"/>
      <c r="M341" s="439"/>
      <c r="N341" s="439"/>
      <c r="O341" s="439"/>
      <c r="P341" s="439"/>
      <c r="Q341" s="439"/>
      <c r="R341" s="439"/>
      <c r="S341" s="439"/>
      <c r="T341" s="439"/>
      <c r="U341" s="439"/>
      <c r="V341" s="439"/>
    </row>
    <row r="342" spans="1:22" ht="12.75">
      <c r="A342" s="439"/>
      <c r="B342" s="439"/>
      <c r="C342" s="439"/>
      <c r="D342" s="439"/>
      <c r="E342" s="439"/>
      <c r="F342" s="439"/>
      <c r="G342" s="439"/>
      <c r="H342" s="439"/>
      <c r="I342" s="439"/>
      <c r="J342" s="439"/>
      <c r="K342" s="439"/>
      <c r="L342" s="439"/>
      <c r="M342" s="439"/>
      <c r="N342" s="439"/>
      <c r="O342" s="439"/>
      <c r="P342" s="439"/>
      <c r="Q342" s="439"/>
      <c r="R342" s="439"/>
      <c r="S342" s="439"/>
      <c r="T342" s="439"/>
      <c r="U342" s="439"/>
      <c r="V342" s="439"/>
    </row>
    <row r="343" spans="1:22" ht="12.75">
      <c r="A343" s="439"/>
      <c r="B343" s="439"/>
      <c r="C343" s="439"/>
      <c r="D343" s="439"/>
      <c r="E343" s="439"/>
      <c r="F343" s="439"/>
      <c r="G343" s="439"/>
      <c r="H343" s="439"/>
      <c r="I343" s="439"/>
      <c r="J343" s="439"/>
      <c r="K343" s="439"/>
      <c r="L343" s="439"/>
      <c r="M343" s="439"/>
      <c r="N343" s="439"/>
      <c r="O343" s="439"/>
      <c r="P343" s="439"/>
      <c r="Q343" s="439"/>
      <c r="R343" s="439"/>
      <c r="S343" s="439"/>
      <c r="T343" s="439"/>
      <c r="U343" s="439"/>
      <c r="V343" s="439"/>
    </row>
    <row r="344" spans="1:22" ht="12.75">
      <c r="A344" s="439"/>
      <c r="B344" s="439"/>
      <c r="C344" s="439"/>
      <c r="D344" s="439"/>
      <c r="E344" s="439"/>
      <c r="F344" s="439"/>
      <c r="G344" s="439"/>
      <c r="H344" s="439"/>
      <c r="I344" s="439"/>
      <c r="J344" s="439"/>
      <c r="K344" s="439"/>
      <c r="L344" s="439"/>
      <c r="M344" s="439"/>
      <c r="N344" s="439"/>
      <c r="O344" s="439"/>
      <c r="P344" s="439"/>
      <c r="Q344" s="439"/>
      <c r="R344" s="439"/>
      <c r="S344" s="439"/>
      <c r="T344" s="439"/>
      <c r="U344" s="439"/>
      <c r="V344" s="439"/>
    </row>
    <row r="345" spans="1:22" ht="12.75">
      <c r="A345" s="439"/>
      <c r="B345" s="439"/>
      <c r="C345" s="439"/>
      <c r="D345" s="439"/>
      <c r="E345" s="439"/>
      <c r="F345" s="439"/>
      <c r="G345" s="439"/>
      <c r="H345" s="439"/>
      <c r="I345" s="439"/>
      <c r="J345" s="439"/>
      <c r="K345" s="439"/>
      <c r="L345" s="439"/>
      <c r="M345" s="439"/>
      <c r="N345" s="439"/>
      <c r="O345" s="439"/>
      <c r="P345" s="439"/>
      <c r="Q345" s="439"/>
      <c r="R345" s="439"/>
      <c r="S345" s="439"/>
      <c r="T345" s="439"/>
      <c r="U345" s="439"/>
      <c r="V345" s="439"/>
    </row>
    <row r="346" spans="1:22" ht="12.75">
      <c r="A346" s="439"/>
      <c r="B346" s="439"/>
      <c r="C346" s="439"/>
      <c r="D346" s="439"/>
      <c r="E346" s="439"/>
      <c r="F346" s="439"/>
      <c r="G346" s="439"/>
      <c r="H346" s="439"/>
      <c r="I346" s="439"/>
      <c r="J346" s="439"/>
      <c r="K346" s="439"/>
      <c r="L346" s="439"/>
      <c r="M346" s="439"/>
      <c r="N346" s="439"/>
      <c r="O346" s="439"/>
      <c r="P346" s="439"/>
      <c r="Q346" s="439"/>
      <c r="R346" s="439"/>
      <c r="S346" s="439"/>
      <c r="T346" s="439"/>
      <c r="U346" s="439"/>
      <c r="V346" s="439"/>
    </row>
    <row r="347" spans="1:22" ht="12.75">
      <c r="A347" s="439"/>
      <c r="B347" s="439"/>
      <c r="C347" s="439"/>
      <c r="D347" s="439"/>
      <c r="E347" s="439"/>
      <c r="F347" s="439"/>
      <c r="G347" s="439"/>
      <c r="H347" s="439"/>
      <c r="I347" s="439"/>
      <c r="J347" s="439"/>
      <c r="K347" s="439"/>
      <c r="L347" s="439"/>
      <c r="M347" s="439"/>
      <c r="N347" s="439"/>
      <c r="O347" s="439"/>
      <c r="P347" s="439"/>
      <c r="Q347" s="439"/>
      <c r="R347" s="439"/>
      <c r="S347" s="439"/>
      <c r="T347" s="439"/>
      <c r="U347" s="439"/>
      <c r="V347" s="439"/>
    </row>
    <row r="348" spans="1:22" ht="12.75">
      <c r="A348" s="439"/>
      <c r="B348" s="439"/>
      <c r="C348" s="439"/>
      <c r="D348" s="439"/>
      <c r="E348" s="439"/>
      <c r="F348" s="439"/>
      <c r="G348" s="439"/>
      <c r="H348" s="439"/>
      <c r="I348" s="439"/>
      <c r="J348" s="439"/>
      <c r="K348" s="439"/>
      <c r="L348" s="439"/>
      <c r="M348" s="439"/>
      <c r="N348" s="439"/>
      <c r="O348" s="439"/>
      <c r="P348" s="439"/>
      <c r="Q348" s="439"/>
      <c r="R348" s="439"/>
      <c r="S348" s="439"/>
      <c r="T348" s="439"/>
      <c r="U348" s="439"/>
      <c r="V348" s="439"/>
    </row>
    <row r="349" spans="1:22" ht="12.75">
      <c r="A349" s="439"/>
      <c r="B349" s="439"/>
      <c r="C349" s="439"/>
      <c r="D349" s="439"/>
      <c r="E349" s="439"/>
      <c r="F349" s="439"/>
      <c r="G349" s="439"/>
      <c r="H349" s="439"/>
      <c r="I349" s="439"/>
      <c r="J349" s="439"/>
      <c r="K349" s="439"/>
      <c r="L349" s="439"/>
      <c r="M349" s="439"/>
      <c r="N349" s="439"/>
      <c r="O349" s="439"/>
      <c r="P349" s="439"/>
      <c r="Q349" s="439"/>
      <c r="R349" s="439"/>
      <c r="S349" s="439"/>
      <c r="T349" s="439"/>
      <c r="U349" s="439"/>
      <c r="V349" s="439"/>
    </row>
    <row r="350" spans="1:22" ht="12.75">
      <c r="A350" s="439"/>
      <c r="B350" s="439"/>
      <c r="C350" s="439"/>
      <c r="D350" s="439"/>
      <c r="E350" s="439"/>
      <c r="F350" s="439"/>
      <c r="G350" s="439"/>
      <c r="H350" s="439"/>
      <c r="I350" s="439"/>
      <c r="J350" s="439"/>
      <c r="K350" s="439"/>
      <c r="L350" s="439"/>
      <c r="M350" s="439"/>
      <c r="N350" s="439"/>
      <c r="O350" s="439"/>
      <c r="P350" s="439"/>
      <c r="Q350" s="439"/>
      <c r="R350" s="439"/>
      <c r="S350" s="439"/>
      <c r="T350" s="439"/>
      <c r="U350" s="439"/>
      <c r="V350" s="439"/>
    </row>
    <row r="351" spans="1:22" ht="12.75">
      <c r="A351" s="439"/>
      <c r="B351" s="439"/>
      <c r="C351" s="439"/>
      <c r="D351" s="439"/>
      <c r="E351" s="439"/>
      <c r="F351" s="439"/>
      <c r="G351" s="439"/>
      <c r="H351" s="439"/>
      <c r="I351" s="439"/>
      <c r="J351" s="439"/>
      <c r="K351" s="439"/>
      <c r="L351" s="439"/>
      <c r="M351" s="439"/>
      <c r="N351" s="439"/>
      <c r="O351" s="439"/>
      <c r="P351" s="439"/>
      <c r="Q351" s="439"/>
      <c r="R351" s="439"/>
      <c r="S351" s="439"/>
      <c r="T351" s="439"/>
      <c r="U351" s="439"/>
      <c r="V351" s="439"/>
    </row>
    <row r="352" spans="1:22" ht="12.75">
      <c r="A352" s="439"/>
      <c r="B352" s="439"/>
      <c r="C352" s="439"/>
      <c r="D352" s="439"/>
      <c r="E352" s="439"/>
      <c r="F352" s="439"/>
      <c r="G352" s="439"/>
      <c r="H352" s="439"/>
      <c r="I352" s="439"/>
      <c r="J352" s="439"/>
      <c r="K352" s="439"/>
      <c r="L352" s="439"/>
      <c r="M352" s="439"/>
      <c r="N352" s="439"/>
      <c r="O352" s="439"/>
      <c r="P352" s="439"/>
      <c r="Q352" s="439"/>
      <c r="R352" s="439"/>
      <c r="S352" s="439"/>
      <c r="T352" s="439"/>
      <c r="U352" s="439"/>
      <c r="V352" s="439"/>
    </row>
    <row r="353" spans="1:22" ht="12.75">
      <c r="A353" s="439"/>
      <c r="B353" s="439"/>
      <c r="C353" s="439"/>
      <c r="D353" s="439"/>
      <c r="E353" s="439"/>
      <c r="F353" s="439"/>
      <c r="G353" s="439"/>
      <c r="H353" s="439"/>
      <c r="I353" s="439"/>
      <c r="J353" s="439"/>
      <c r="K353" s="439"/>
      <c r="L353" s="439"/>
      <c r="M353" s="439"/>
      <c r="N353" s="439"/>
      <c r="O353" s="439"/>
      <c r="P353" s="439"/>
      <c r="Q353" s="439"/>
      <c r="R353" s="439"/>
      <c r="S353" s="439"/>
      <c r="T353" s="439"/>
      <c r="U353" s="439"/>
      <c r="V353" s="439"/>
    </row>
    <row r="354" spans="1:22" ht="12.75">
      <c r="A354" s="439"/>
      <c r="B354" s="439"/>
      <c r="C354" s="439"/>
      <c r="D354" s="439"/>
      <c r="E354" s="439"/>
      <c r="F354" s="439"/>
      <c r="G354" s="439"/>
      <c r="H354" s="439"/>
      <c r="I354" s="439"/>
      <c r="J354" s="439"/>
      <c r="K354" s="439"/>
      <c r="L354" s="439"/>
      <c r="M354" s="439"/>
      <c r="N354" s="439"/>
      <c r="O354" s="439"/>
      <c r="P354" s="439"/>
      <c r="Q354" s="439"/>
      <c r="R354" s="439"/>
      <c r="S354" s="439"/>
      <c r="T354" s="439"/>
      <c r="U354" s="439"/>
      <c r="V354" s="439"/>
    </row>
    <row r="355" spans="1:22" ht="12.75">
      <c r="A355" s="439"/>
      <c r="B355" s="439"/>
      <c r="C355" s="439"/>
      <c r="D355" s="439"/>
      <c r="E355" s="439"/>
      <c r="F355" s="439"/>
      <c r="G355" s="439"/>
      <c r="H355" s="439"/>
      <c r="I355" s="439"/>
      <c r="J355" s="439"/>
      <c r="K355" s="439"/>
      <c r="L355" s="439"/>
      <c r="M355" s="439"/>
      <c r="N355" s="439"/>
      <c r="O355" s="439"/>
      <c r="P355" s="439"/>
      <c r="Q355" s="439"/>
      <c r="R355" s="439"/>
      <c r="S355" s="439"/>
      <c r="T355" s="439"/>
      <c r="U355" s="439"/>
      <c r="V355" s="439"/>
    </row>
    <row r="356" spans="1:22" ht="12.75">
      <c r="A356" s="439"/>
      <c r="B356" s="439"/>
      <c r="C356" s="439"/>
      <c r="D356" s="439"/>
      <c r="E356" s="439"/>
      <c r="F356" s="439"/>
      <c r="G356" s="439"/>
      <c r="H356" s="439"/>
      <c r="I356" s="439"/>
      <c r="J356" s="439"/>
      <c r="K356" s="439"/>
      <c r="L356" s="439"/>
      <c r="M356" s="439"/>
      <c r="N356" s="439"/>
      <c r="O356" s="439"/>
      <c r="P356" s="439"/>
      <c r="Q356" s="439"/>
      <c r="R356" s="439"/>
      <c r="S356" s="439"/>
      <c r="T356" s="439"/>
      <c r="U356" s="439"/>
      <c r="V356" s="439"/>
    </row>
    <row r="357" spans="1:22" ht="12.75">
      <c r="A357" s="439"/>
      <c r="B357" s="439"/>
      <c r="C357" s="439"/>
      <c r="D357" s="439"/>
      <c r="E357" s="439"/>
      <c r="F357" s="439"/>
      <c r="G357" s="439"/>
      <c r="H357" s="439"/>
      <c r="I357" s="439"/>
      <c r="J357" s="439"/>
      <c r="K357" s="439"/>
      <c r="L357" s="439"/>
      <c r="M357" s="439"/>
      <c r="N357" s="439"/>
      <c r="O357" s="439"/>
      <c r="P357" s="439"/>
      <c r="Q357" s="439"/>
      <c r="R357" s="439"/>
      <c r="S357" s="439"/>
      <c r="T357" s="439"/>
      <c r="U357" s="439"/>
      <c r="V357" s="439"/>
    </row>
    <row r="358" spans="1:22" ht="12.75">
      <c r="A358" s="439"/>
      <c r="B358" s="439"/>
      <c r="C358" s="439"/>
      <c r="D358" s="439"/>
      <c r="E358" s="439"/>
      <c r="F358" s="439"/>
      <c r="G358" s="439"/>
      <c r="H358" s="439"/>
      <c r="I358" s="439"/>
      <c r="J358" s="439"/>
      <c r="K358" s="439"/>
      <c r="L358" s="439"/>
      <c r="M358" s="439"/>
      <c r="N358" s="439"/>
      <c r="O358" s="439"/>
      <c r="P358" s="439"/>
      <c r="Q358" s="439"/>
      <c r="R358" s="439"/>
      <c r="S358" s="439"/>
      <c r="T358" s="439"/>
      <c r="U358" s="439"/>
      <c r="V358" s="439"/>
    </row>
    <row r="359" spans="1:22" ht="12.75">
      <c r="A359" s="439"/>
      <c r="B359" s="439"/>
      <c r="C359" s="439"/>
      <c r="D359" s="439"/>
      <c r="E359" s="439"/>
      <c r="F359" s="439"/>
      <c r="G359" s="439"/>
      <c r="H359" s="439"/>
      <c r="I359" s="439"/>
      <c r="J359" s="439"/>
      <c r="K359" s="439"/>
      <c r="L359" s="439"/>
      <c r="M359" s="439"/>
      <c r="N359" s="439"/>
      <c r="O359" s="439"/>
      <c r="P359" s="439"/>
      <c r="Q359" s="439"/>
      <c r="R359" s="439"/>
      <c r="S359" s="439"/>
      <c r="T359" s="439"/>
      <c r="U359" s="439"/>
      <c r="V359" s="439"/>
    </row>
    <row r="360" spans="1:22" ht="12.75">
      <c r="A360" s="439"/>
      <c r="B360" s="439"/>
      <c r="C360" s="439"/>
      <c r="D360" s="439"/>
      <c r="E360" s="439"/>
      <c r="F360" s="439"/>
      <c r="G360" s="439"/>
      <c r="H360" s="439"/>
      <c r="I360" s="439"/>
      <c r="J360" s="439"/>
      <c r="K360" s="439"/>
      <c r="L360" s="439"/>
      <c r="M360" s="439"/>
      <c r="N360" s="439"/>
      <c r="O360" s="439"/>
      <c r="P360" s="439"/>
      <c r="Q360" s="439"/>
      <c r="R360" s="439"/>
      <c r="S360" s="439"/>
      <c r="T360" s="439"/>
      <c r="U360" s="439"/>
      <c r="V360" s="439"/>
    </row>
    <row r="361" spans="1:22" ht="12.75">
      <c r="A361" s="439"/>
      <c r="B361" s="439"/>
      <c r="C361" s="439"/>
      <c r="D361" s="439"/>
      <c r="E361" s="439"/>
      <c r="F361" s="439"/>
      <c r="G361" s="439"/>
      <c r="H361" s="439"/>
      <c r="I361" s="439"/>
      <c r="J361" s="439"/>
      <c r="K361" s="439"/>
      <c r="L361" s="439"/>
      <c r="M361" s="439"/>
      <c r="N361" s="439"/>
      <c r="O361" s="439"/>
      <c r="P361" s="439"/>
      <c r="Q361" s="439"/>
      <c r="R361" s="439"/>
      <c r="S361" s="439"/>
      <c r="T361" s="439"/>
      <c r="U361" s="439"/>
      <c r="V361" s="439"/>
    </row>
    <row r="362" spans="1:22" ht="12.75">
      <c r="A362" s="439"/>
      <c r="B362" s="439"/>
      <c r="C362" s="439"/>
      <c r="D362" s="439"/>
      <c r="E362" s="439"/>
      <c r="F362" s="439"/>
      <c r="G362" s="439"/>
      <c r="H362" s="439"/>
      <c r="I362" s="439"/>
      <c r="J362" s="439"/>
      <c r="K362" s="439"/>
      <c r="L362" s="439"/>
      <c r="M362" s="439"/>
      <c r="N362" s="439"/>
      <c r="O362" s="439"/>
      <c r="P362" s="439"/>
      <c r="Q362" s="439"/>
      <c r="R362" s="439"/>
      <c r="S362" s="439"/>
      <c r="T362" s="439"/>
      <c r="U362" s="439"/>
      <c r="V362" s="439"/>
    </row>
    <row r="363" spans="1:22" ht="12.75">
      <c r="A363" s="439"/>
      <c r="B363" s="439"/>
      <c r="C363" s="439"/>
      <c r="D363" s="439"/>
      <c r="E363" s="439"/>
      <c r="F363" s="439"/>
      <c r="G363" s="439"/>
      <c r="H363" s="439"/>
      <c r="I363" s="439"/>
      <c r="J363" s="439"/>
      <c r="K363" s="439"/>
      <c r="L363" s="439"/>
      <c r="M363" s="439"/>
      <c r="N363" s="439"/>
      <c r="O363" s="439"/>
      <c r="P363" s="439"/>
      <c r="Q363" s="439"/>
      <c r="R363" s="439"/>
      <c r="S363" s="439"/>
      <c r="T363" s="439"/>
      <c r="U363" s="439"/>
      <c r="V363" s="439"/>
    </row>
    <row r="364" spans="1:22" ht="12.75">
      <c r="A364" s="439"/>
      <c r="B364" s="439"/>
      <c r="C364" s="439"/>
      <c r="D364" s="439"/>
      <c r="E364" s="439"/>
      <c r="F364" s="439"/>
      <c r="G364" s="439"/>
      <c r="H364" s="439"/>
      <c r="I364" s="439"/>
      <c r="J364" s="439"/>
      <c r="K364" s="439"/>
      <c r="L364" s="439"/>
      <c r="M364" s="439"/>
      <c r="N364" s="439"/>
      <c r="O364" s="439"/>
      <c r="P364" s="439"/>
      <c r="Q364" s="439"/>
      <c r="R364" s="439"/>
      <c r="S364" s="439"/>
      <c r="T364" s="439"/>
      <c r="U364" s="439"/>
      <c r="V364" s="439"/>
    </row>
    <row r="365" spans="1:22" ht="12.75">
      <c r="A365" s="439"/>
      <c r="B365" s="439"/>
      <c r="C365" s="439"/>
      <c r="D365" s="439"/>
      <c r="E365" s="439"/>
      <c r="F365" s="439"/>
      <c r="G365" s="439"/>
      <c r="H365" s="439"/>
      <c r="I365" s="439"/>
      <c r="J365" s="439"/>
      <c r="K365" s="439"/>
      <c r="L365" s="439"/>
      <c r="M365" s="439"/>
      <c r="N365" s="439"/>
      <c r="O365" s="439"/>
      <c r="P365" s="439"/>
      <c r="Q365" s="439"/>
      <c r="R365" s="439"/>
      <c r="S365" s="439"/>
      <c r="T365" s="439"/>
      <c r="U365" s="439"/>
      <c r="V365" s="439"/>
    </row>
    <row r="366" spans="1:22" ht="12.75">
      <c r="A366" s="439"/>
      <c r="B366" s="439"/>
      <c r="C366" s="439"/>
      <c r="D366" s="439"/>
      <c r="E366" s="439"/>
      <c r="F366" s="439"/>
      <c r="G366" s="439"/>
      <c r="H366" s="439"/>
      <c r="I366" s="439"/>
      <c r="J366" s="439"/>
      <c r="K366" s="439"/>
      <c r="L366" s="439"/>
      <c r="M366" s="439"/>
      <c r="N366" s="439"/>
      <c r="O366" s="439"/>
      <c r="P366" s="439"/>
      <c r="Q366" s="439"/>
      <c r="R366" s="439"/>
      <c r="S366" s="439"/>
      <c r="T366" s="439"/>
      <c r="U366" s="439"/>
      <c r="V366" s="439"/>
    </row>
    <row r="367" spans="1:22" ht="12.75">
      <c r="A367" s="439"/>
      <c r="B367" s="439"/>
      <c r="C367" s="439"/>
      <c r="D367" s="439"/>
      <c r="E367" s="439"/>
      <c r="F367" s="439"/>
      <c r="G367" s="439"/>
      <c r="H367" s="439"/>
      <c r="I367" s="439"/>
      <c r="J367" s="439"/>
      <c r="K367" s="439"/>
      <c r="L367" s="439"/>
      <c r="M367" s="439"/>
      <c r="N367" s="439"/>
      <c r="O367" s="439"/>
      <c r="P367" s="439"/>
      <c r="Q367" s="439"/>
      <c r="R367" s="439"/>
      <c r="S367" s="439"/>
      <c r="T367" s="439"/>
      <c r="U367" s="439"/>
      <c r="V367" s="439"/>
    </row>
    <row r="368" spans="1:22" ht="12.75">
      <c r="A368" s="439"/>
      <c r="B368" s="439"/>
      <c r="C368" s="439"/>
      <c r="D368" s="439"/>
      <c r="E368" s="439"/>
      <c r="F368" s="439"/>
      <c r="G368" s="439"/>
      <c r="H368" s="439"/>
      <c r="I368" s="439"/>
      <c r="J368" s="439"/>
      <c r="K368" s="439"/>
      <c r="L368" s="439"/>
      <c r="M368" s="439"/>
      <c r="N368" s="439"/>
      <c r="O368" s="439"/>
      <c r="P368" s="439"/>
      <c r="Q368" s="439"/>
      <c r="R368" s="439"/>
      <c r="S368" s="439"/>
      <c r="T368" s="439"/>
      <c r="U368" s="439"/>
      <c r="V368" s="439"/>
    </row>
    <row r="369" spans="1:22" ht="12.75">
      <c r="A369" s="439"/>
      <c r="B369" s="439"/>
      <c r="C369" s="439"/>
      <c r="D369" s="439"/>
      <c r="E369" s="439"/>
      <c r="F369" s="439"/>
      <c r="G369" s="439"/>
      <c r="H369" s="439"/>
      <c r="I369" s="439"/>
      <c r="J369" s="439"/>
      <c r="K369" s="439"/>
      <c r="L369" s="439"/>
      <c r="M369" s="439"/>
      <c r="N369" s="439"/>
      <c r="O369" s="439"/>
      <c r="P369" s="439"/>
      <c r="Q369" s="439"/>
      <c r="R369" s="439"/>
      <c r="S369" s="439"/>
      <c r="T369" s="439"/>
      <c r="U369" s="439"/>
      <c r="V369" s="439"/>
    </row>
    <row r="370" spans="1:22" ht="12.75">
      <c r="A370" s="439"/>
      <c r="B370" s="439"/>
      <c r="C370" s="439"/>
      <c r="D370" s="439"/>
      <c r="E370" s="439"/>
      <c r="F370" s="439"/>
      <c r="G370" s="439"/>
      <c r="H370" s="439"/>
      <c r="I370" s="439"/>
      <c r="J370" s="439"/>
      <c r="K370" s="439"/>
      <c r="L370" s="439"/>
      <c r="M370" s="439"/>
      <c r="N370" s="439"/>
      <c r="O370" s="439"/>
      <c r="P370" s="439"/>
      <c r="Q370" s="439"/>
      <c r="R370" s="439"/>
      <c r="S370" s="439"/>
      <c r="T370" s="439"/>
      <c r="U370" s="439"/>
      <c r="V370" s="439"/>
    </row>
    <row r="371" spans="1:22" ht="12.75">
      <c r="A371" s="439"/>
      <c r="B371" s="439"/>
      <c r="C371" s="439"/>
      <c r="D371" s="439"/>
      <c r="E371" s="439"/>
      <c r="F371" s="439"/>
      <c r="G371" s="439"/>
      <c r="H371" s="439"/>
      <c r="I371" s="439"/>
      <c r="J371" s="439"/>
      <c r="K371" s="439"/>
      <c r="L371" s="439"/>
      <c r="M371" s="439"/>
      <c r="N371" s="439"/>
      <c r="O371" s="439"/>
      <c r="P371" s="439"/>
      <c r="Q371" s="439"/>
      <c r="R371" s="439"/>
      <c r="S371" s="439"/>
      <c r="T371" s="439"/>
      <c r="U371" s="439"/>
      <c r="V371" s="439"/>
    </row>
    <row r="372" spans="1:22" ht="12.75">
      <c r="A372" s="439"/>
      <c r="B372" s="439"/>
      <c r="C372" s="439"/>
      <c r="D372" s="439"/>
      <c r="E372" s="439"/>
      <c r="F372" s="439"/>
      <c r="G372" s="439"/>
      <c r="H372" s="439"/>
      <c r="I372" s="439"/>
      <c r="J372" s="439"/>
      <c r="K372" s="439"/>
      <c r="L372" s="439"/>
      <c r="M372" s="439"/>
      <c r="N372" s="439"/>
      <c r="O372" s="439"/>
      <c r="P372" s="439"/>
      <c r="Q372" s="439"/>
      <c r="R372" s="439"/>
      <c r="S372" s="439"/>
      <c r="T372" s="439"/>
      <c r="U372" s="439"/>
      <c r="V372" s="439"/>
    </row>
    <row r="373" spans="1:22" ht="12.75">
      <c r="A373" s="439"/>
      <c r="B373" s="439"/>
      <c r="C373" s="439"/>
      <c r="D373" s="439"/>
      <c r="E373" s="439"/>
      <c r="F373" s="439"/>
      <c r="G373" s="439"/>
      <c r="H373" s="439"/>
      <c r="I373" s="439"/>
      <c r="J373" s="439"/>
      <c r="K373" s="439"/>
      <c r="L373" s="439"/>
      <c r="M373" s="439"/>
      <c r="N373" s="439"/>
      <c r="O373" s="439"/>
      <c r="P373" s="439"/>
      <c r="Q373" s="439"/>
      <c r="R373" s="439"/>
      <c r="S373" s="439"/>
      <c r="T373" s="439"/>
      <c r="U373" s="439"/>
      <c r="V373" s="439"/>
    </row>
    <row r="374" spans="1:22" ht="12.75">
      <c r="A374" s="439"/>
      <c r="B374" s="439"/>
      <c r="C374" s="439"/>
      <c r="D374" s="439"/>
      <c r="E374" s="439"/>
      <c r="F374" s="439"/>
      <c r="G374" s="439"/>
      <c r="H374" s="439"/>
      <c r="I374" s="439"/>
      <c r="J374" s="439"/>
      <c r="K374" s="439"/>
      <c r="L374" s="439"/>
      <c r="M374" s="439"/>
      <c r="N374" s="439"/>
      <c r="O374" s="439"/>
      <c r="P374" s="439"/>
      <c r="Q374" s="439"/>
      <c r="R374" s="439"/>
      <c r="S374" s="439"/>
      <c r="T374" s="439"/>
      <c r="U374" s="439"/>
      <c r="V374" s="439"/>
    </row>
    <row r="375" spans="1:22" ht="12.75">
      <c r="A375" s="439"/>
      <c r="B375" s="439"/>
      <c r="C375" s="439"/>
      <c r="D375" s="439"/>
      <c r="E375" s="439"/>
      <c r="F375" s="439"/>
      <c r="G375" s="439"/>
      <c r="H375" s="439"/>
      <c r="I375" s="439"/>
      <c r="J375" s="439"/>
      <c r="K375" s="439"/>
      <c r="L375" s="439"/>
      <c r="M375" s="439"/>
      <c r="N375" s="439"/>
      <c r="O375" s="439"/>
      <c r="P375" s="439"/>
      <c r="Q375" s="439"/>
      <c r="R375" s="439"/>
      <c r="S375" s="439"/>
      <c r="T375" s="439"/>
      <c r="U375" s="439"/>
      <c r="V375" s="439"/>
    </row>
    <row r="376" spans="1:22" ht="12.75">
      <c r="A376" s="439"/>
      <c r="B376" s="439"/>
      <c r="C376" s="439"/>
      <c r="D376" s="439"/>
      <c r="E376" s="439"/>
      <c r="F376" s="439"/>
      <c r="G376" s="439"/>
      <c r="H376" s="439"/>
      <c r="I376" s="439"/>
      <c r="J376" s="439"/>
      <c r="K376" s="439"/>
      <c r="L376" s="439"/>
      <c r="M376" s="439"/>
      <c r="N376" s="439"/>
      <c r="O376" s="439"/>
      <c r="P376" s="439"/>
      <c r="Q376" s="439"/>
      <c r="R376" s="439"/>
      <c r="S376" s="439"/>
      <c r="T376" s="439"/>
      <c r="U376" s="439"/>
      <c r="V376" s="439"/>
    </row>
  </sheetData>
  <sheetProtection/>
  <mergeCells count="126">
    <mergeCell ref="C51:F51"/>
    <mergeCell ref="L54:M54"/>
    <mergeCell ref="M47:M49"/>
    <mergeCell ref="N47:N49"/>
    <mergeCell ref="O47:O49"/>
    <mergeCell ref="P47:P49"/>
    <mergeCell ref="Q47:Q49"/>
    <mergeCell ref="C50:F50"/>
    <mergeCell ref="H50:K50"/>
    <mergeCell ref="G47:G49"/>
    <mergeCell ref="H47:H49"/>
    <mergeCell ref="I47:I49"/>
    <mergeCell ref="J47:J49"/>
    <mergeCell ref="K47:K49"/>
    <mergeCell ref="L47:L49"/>
    <mergeCell ref="A47:A49"/>
    <mergeCell ref="B47:B49"/>
    <mergeCell ref="C47:C49"/>
    <mergeCell ref="D47:D49"/>
    <mergeCell ref="E47:E49"/>
    <mergeCell ref="F47:F49"/>
    <mergeCell ref="M43:M44"/>
    <mergeCell ref="N43:N44"/>
    <mergeCell ref="B45:B46"/>
    <mergeCell ref="C45:C46"/>
    <mergeCell ref="D45:D46"/>
    <mergeCell ref="E45:E46"/>
    <mergeCell ref="L45:L46"/>
    <mergeCell ref="M45:M46"/>
    <mergeCell ref="N45:N46"/>
    <mergeCell ref="M40:M41"/>
    <mergeCell ref="N40:N41"/>
    <mergeCell ref="O40:O46"/>
    <mergeCell ref="P40:P46"/>
    <mergeCell ref="Q40:Q46"/>
    <mergeCell ref="B43:B44"/>
    <mergeCell ref="C43:C44"/>
    <mergeCell ref="D43:D44"/>
    <mergeCell ref="E43:E44"/>
    <mergeCell ref="L43:L44"/>
    <mergeCell ref="A40:A46"/>
    <mergeCell ref="B40:B41"/>
    <mergeCell ref="C40:C41"/>
    <mergeCell ref="D40:D41"/>
    <mergeCell ref="E40:E41"/>
    <mergeCell ref="L40:L41"/>
    <mergeCell ref="O34:P34"/>
    <mergeCell ref="N35:Q35"/>
    <mergeCell ref="B36:C36"/>
    <mergeCell ref="A37:A39"/>
    <mergeCell ref="B37:E37"/>
    <mergeCell ref="F37:H37"/>
    <mergeCell ref="I37:Q37"/>
    <mergeCell ref="I38:K38"/>
    <mergeCell ref="L38:N38"/>
    <mergeCell ref="O38:Q38"/>
    <mergeCell ref="D32:K32"/>
    <mergeCell ref="B33:C33"/>
    <mergeCell ref="B34:D34"/>
    <mergeCell ref="L34:M34"/>
    <mergeCell ref="D7:E7"/>
    <mergeCell ref="G7:I7"/>
    <mergeCell ref="E18:E19"/>
    <mergeCell ref="L7:M7"/>
    <mergeCell ref="L18:L19"/>
    <mergeCell ref="M18:M19"/>
    <mergeCell ref="D5:K5"/>
    <mergeCell ref="B6:C6"/>
    <mergeCell ref="C16:C17"/>
    <mergeCell ref="C18:C19"/>
    <mergeCell ref="B11:B12"/>
    <mergeCell ref="C11:C12"/>
    <mergeCell ref="E11:E12"/>
    <mergeCell ref="F11:F12"/>
    <mergeCell ref="C13:C14"/>
    <mergeCell ref="B18:B19"/>
    <mergeCell ref="P7:Q7"/>
    <mergeCell ref="A10:A12"/>
    <mergeCell ref="B10:E10"/>
    <mergeCell ref="F10:H10"/>
    <mergeCell ref="I10:Q10"/>
    <mergeCell ref="I11:K11"/>
    <mergeCell ref="L11:N11"/>
    <mergeCell ref="H11:H12"/>
    <mergeCell ref="O8:Q8"/>
    <mergeCell ref="B9:C9"/>
    <mergeCell ref="O11:Q11"/>
    <mergeCell ref="N18:N19"/>
    <mergeCell ref="O13:O19"/>
    <mergeCell ref="E16:E17"/>
    <mergeCell ref="P13:P19"/>
    <mergeCell ref="Q13:Q19"/>
    <mergeCell ref="L13:L14"/>
    <mergeCell ref="E13:E14"/>
    <mergeCell ref="A13:A19"/>
    <mergeCell ref="L27:M27"/>
    <mergeCell ref="B13:B14"/>
    <mergeCell ref="D13:D14"/>
    <mergeCell ref="C23:F23"/>
    <mergeCell ref="H23:K23"/>
    <mergeCell ref="L16:L17"/>
    <mergeCell ref="M16:M17"/>
    <mergeCell ref="B16:B17"/>
    <mergeCell ref="D16:D17"/>
    <mergeCell ref="D18:D19"/>
    <mergeCell ref="N20:N22"/>
    <mergeCell ref="O20:O22"/>
    <mergeCell ref="H20:H22"/>
    <mergeCell ref="K20:K22"/>
    <mergeCell ref="P20:P22"/>
    <mergeCell ref="A20:A22"/>
    <mergeCell ref="B20:B22"/>
    <mergeCell ref="J20:J22"/>
    <mergeCell ref="C20:C22"/>
    <mergeCell ref="C24:F24"/>
    <mergeCell ref="I20:I22"/>
    <mergeCell ref="D20:D22"/>
    <mergeCell ref="E20:E22"/>
    <mergeCell ref="Q20:Q22"/>
    <mergeCell ref="F20:F22"/>
    <mergeCell ref="G20:G22"/>
    <mergeCell ref="L20:L22"/>
    <mergeCell ref="M20:M22"/>
    <mergeCell ref="M13:M14"/>
    <mergeCell ref="N13:N14"/>
    <mergeCell ref="N16:N17"/>
  </mergeCells>
  <printOptions/>
  <pageMargins left="0.5905511811023623" right="0.5905511811023623"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K48"/>
  <sheetViews>
    <sheetView rightToLeft="1" view="pageBreakPreview" zoomScale="96" zoomScaleSheetLayoutView="96" zoomScalePageLayoutView="0" workbookViewId="0" topLeftCell="A24">
      <selection activeCell="I1" sqref="I1:R48"/>
    </sheetView>
  </sheetViews>
  <sheetFormatPr defaultColWidth="11.421875" defaultRowHeight="12.75"/>
  <cols>
    <col min="1" max="1" width="3.7109375" style="329" customWidth="1"/>
    <col min="2" max="2" width="18.8515625" style="330" customWidth="1"/>
    <col min="3" max="3" width="13.28125" style="330" customWidth="1"/>
    <col min="4" max="4" width="11.57421875" style="317" customWidth="1"/>
    <col min="5" max="5" width="9.140625" style="317" customWidth="1"/>
    <col min="6" max="6" width="16.00390625" style="317" customWidth="1"/>
    <col min="7" max="7" width="15.57421875" style="317" customWidth="1"/>
    <col min="8" max="8" width="1.28515625" style="317" customWidth="1"/>
    <col min="9" max="9" width="5.140625" style="317" customWidth="1"/>
    <col min="10" max="10" width="15.00390625" style="317" customWidth="1"/>
    <col min="11" max="11" width="6.7109375" style="317" customWidth="1"/>
    <col min="12" max="12" width="6.00390625" style="317" customWidth="1"/>
    <col min="13" max="13" width="9.140625" style="317" customWidth="1"/>
    <col min="14" max="14" width="5.140625" style="317" customWidth="1"/>
    <col min="15" max="15" width="15.8515625" style="317" customWidth="1"/>
    <col min="16" max="16" width="6.7109375" style="317" customWidth="1"/>
    <col min="17" max="17" width="6.8515625" style="317" customWidth="1"/>
    <col min="18" max="18" width="10.00390625" style="317" customWidth="1"/>
    <col min="19" max="19" width="1.421875" style="317" customWidth="1"/>
    <col min="20" max="20" width="4.140625" style="331" customWidth="1"/>
    <col min="21" max="21" width="12.7109375" style="317" customWidth="1"/>
    <col min="22" max="22" width="13.8515625" style="317" customWidth="1"/>
    <col min="23" max="23" width="18.00390625" style="317" customWidth="1"/>
    <col min="24" max="24" width="14.28125" style="317" customWidth="1"/>
    <col min="25" max="25" width="11.8515625" style="317" customWidth="1"/>
    <col min="26" max="26" width="13.57421875" style="317" customWidth="1"/>
    <col min="27" max="29" width="11.57421875" style="317" customWidth="1"/>
    <col min="30" max="37" width="11.57421875" style="318" customWidth="1"/>
    <col min="38" max="16384" width="11.421875" style="175" customWidth="1"/>
  </cols>
  <sheetData>
    <row r="1" spans="1:27" ht="18">
      <c r="A1" s="313"/>
      <c r="B1" s="314"/>
      <c r="C1" s="314"/>
      <c r="D1" s="365" t="s">
        <v>228</v>
      </c>
      <c r="E1" s="315"/>
      <c r="F1" s="316"/>
      <c r="G1" s="316"/>
      <c r="H1" s="316"/>
      <c r="I1" s="314" t="s">
        <v>229</v>
      </c>
      <c r="J1" s="314"/>
      <c r="K1" s="727" t="str">
        <f>C13</f>
        <v>شنش</v>
      </c>
      <c r="L1" s="727"/>
      <c r="M1" s="727" t="str">
        <f>C14</f>
        <v>بلال</v>
      </c>
      <c r="N1" s="727"/>
      <c r="O1" s="332">
        <f>C15</f>
        <v>34006</v>
      </c>
      <c r="P1" s="727" t="str">
        <f>E15</f>
        <v>سوق أهراس</v>
      </c>
      <c r="Q1" s="727"/>
      <c r="R1" s="314" t="str">
        <f>G15</f>
        <v>سوق أهراس </v>
      </c>
      <c r="S1" s="314"/>
      <c r="T1" s="319" t="s">
        <v>229</v>
      </c>
      <c r="U1" s="314"/>
      <c r="V1" s="314" t="str">
        <f>K1</f>
        <v>شنش</v>
      </c>
      <c r="W1" s="314" t="str">
        <f>M1</f>
        <v>بلال</v>
      </c>
      <c r="X1" s="332">
        <f>O1</f>
        <v>34006</v>
      </c>
      <c r="Y1" s="313" t="str">
        <f>P1</f>
        <v>سوق أهراس</v>
      </c>
      <c r="Z1" s="289" t="str">
        <f>R1</f>
        <v>سوق أهراس </v>
      </c>
      <c r="AA1" s="128"/>
    </row>
    <row r="2" spans="1:27" ht="18">
      <c r="A2" s="313"/>
      <c r="B2" s="314"/>
      <c r="C2" s="314"/>
      <c r="D2" s="365" t="s">
        <v>50</v>
      </c>
      <c r="E2" s="315"/>
      <c r="F2" s="316"/>
      <c r="G2" s="316"/>
      <c r="H2" s="316"/>
      <c r="I2" s="727" t="s">
        <v>230</v>
      </c>
      <c r="J2" s="727"/>
      <c r="K2" s="734" t="str">
        <f>C16</f>
        <v>11/6038443</v>
      </c>
      <c r="L2" s="734"/>
      <c r="M2" s="734"/>
      <c r="N2" s="314"/>
      <c r="O2" s="314" t="s">
        <v>493</v>
      </c>
      <c r="P2" s="314"/>
      <c r="Q2" s="314"/>
      <c r="R2" s="314"/>
      <c r="S2" s="314"/>
      <c r="T2" s="727" t="s">
        <v>230</v>
      </c>
      <c r="U2" s="727"/>
      <c r="V2" s="314" t="str">
        <f>K2</f>
        <v>11/6038443</v>
      </c>
      <c r="W2" s="314"/>
      <c r="X2" s="314" t="s">
        <v>493</v>
      </c>
      <c r="Y2" s="314"/>
      <c r="Z2" s="175"/>
      <c r="AA2" s="314"/>
    </row>
    <row r="3" spans="1:27" ht="18">
      <c r="A3" s="313"/>
      <c r="B3" s="314"/>
      <c r="C3" s="314"/>
      <c r="D3" s="365" t="s">
        <v>231</v>
      </c>
      <c r="E3" s="315"/>
      <c r="F3" s="316"/>
      <c r="G3" s="316"/>
      <c r="H3" s="316"/>
      <c r="I3" s="314"/>
      <c r="J3" s="314"/>
      <c r="K3" s="314"/>
      <c r="L3" s="314"/>
      <c r="M3" s="314"/>
      <c r="N3" s="314"/>
      <c r="O3" s="314"/>
      <c r="P3" s="314"/>
      <c r="Q3" s="314"/>
      <c r="R3" s="314"/>
      <c r="S3" s="314"/>
      <c r="T3" s="313"/>
      <c r="U3" s="314"/>
      <c r="V3" s="314"/>
      <c r="W3" s="314"/>
      <c r="X3" s="314"/>
      <c r="Y3" s="314"/>
      <c r="Z3" s="314"/>
      <c r="AA3" s="314"/>
    </row>
    <row r="4" spans="1:27" ht="15.75">
      <c r="A4" s="313"/>
      <c r="B4" s="314"/>
      <c r="C4" s="314"/>
      <c r="D4" s="316"/>
      <c r="E4" s="316"/>
      <c r="F4" s="316"/>
      <c r="G4" s="316"/>
      <c r="H4" s="316"/>
      <c r="I4" s="314" t="s">
        <v>232</v>
      </c>
      <c r="J4" s="314" t="s">
        <v>233</v>
      </c>
      <c r="K4" s="314"/>
      <c r="L4" s="314"/>
      <c r="M4" s="314"/>
      <c r="N4" s="314"/>
      <c r="O4" s="314"/>
      <c r="P4" s="314"/>
      <c r="Q4" s="314"/>
      <c r="R4" s="314"/>
      <c r="S4" s="314"/>
      <c r="T4" s="313"/>
      <c r="U4" s="314"/>
      <c r="V4" s="314"/>
      <c r="W4" s="314"/>
      <c r="X4" s="314"/>
      <c r="Y4" s="314"/>
      <c r="Z4" s="314"/>
      <c r="AA4" s="314"/>
    </row>
    <row r="5" spans="1:27" ht="22.5" customHeight="1">
      <c r="A5" s="313"/>
      <c r="B5" s="314"/>
      <c r="C5" s="366" t="s">
        <v>374</v>
      </c>
      <c r="D5" s="316"/>
      <c r="E5" s="316"/>
      <c r="F5" s="316"/>
      <c r="G5" s="316"/>
      <c r="H5" s="316"/>
      <c r="I5" s="314" t="s">
        <v>234</v>
      </c>
      <c r="J5" s="314"/>
      <c r="K5" s="314"/>
      <c r="L5" s="314"/>
      <c r="M5" s="314"/>
      <c r="N5" s="314"/>
      <c r="O5" s="314"/>
      <c r="P5" s="314"/>
      <c r="Q5" s="314"/>
      <c r="R5" s="314"/>
      <c r="S5" s="314"/>
      <c r="T5" s="313"/>
      <c r="U5" s="461" t="s">
        <v>235</v>
      </c>
      <c r="V5" s="462">
        <f>LOOKUP("r",ترتيب!A:A,ترتيب!O:O)</f>
        <v>11.740625000000001</v>
      </c>
      <c r="W5" s="314"/>
      <c r="X5" s="314"/>
      <c r="Y5" s="314"/>
      <c r="Z5" s="314"/>
      <c r="AA5" s="314"/>
    </row>
    <row r="6" spans="1:27" ht="11.25" customHeight="1" thickBot="1">
      <c r="A6" s="313"/>
      <c r="B6" s="314"/>
      <c r="C6" s="314"/>
      <c r="D6" s="316"/>
      <c r="E6" s="316"/>
      <c r="F6" s="316"/>
      <c r="G6" s="316"/>
      <c r="H6" s="316"/>
      <c r="I6" s="314"/>
      <c r="J6" s="314"/>
      <c r="K6" s="314"/>
      <c r="L6" s="314"/>
      <c r="M6" s="314"/>
      <c r="N6" s="314"/>
      <c r="O6" s="314"/>
      <c r="P6" s="314"/>
      <c r="Q6" s="314"/>
      <c r="R6" s="314"/>
      <c r="S6" s="314"/>
      <c r="T6" s="313"/>
      <c r="U6" s="314"/>
      <c r="V6" s="314"/>
      <c r="W6" s="314"/>
      <c r="X6" s="314"/>
      <c r="Y6" s="314"/>
      <c r="Z6" s="314"/>
      <c r="AA6" s="314"/>
    </row>
    <row r="7" spans="1:27" ht="15.75">
      <c r="A7" s="731" t="s">
        <v>375</v>
      </c>
      <c r="B7" s="731"/>
      <c r="C7" s="731"/>
      <c r="D7" s="731"/>
      <c r="E7" s="731"/>
      <c r="F7" s="731"/>
      <c r="G7" s="731"/>
      <c r="H7" s="313"/>
      <c r="I7" s="320" t="s">
        <v>153</v>
      </c>
      <c r="J7" s="321" t="s">
        <v>236</v>
      </c>
      <c r="K7" s="321" t="s">
        <v>237</v>
      </c>
      <c r="L7" s="321" t="s">
        <v>238</v>
      </c>
      <c r="M7" s="322" t="s">
        <v>239</v>
      </c>
      <c r="N7" s="323" t="s">
        <v>153</v>
      </c>
      <c r="O7" s="321" t="s">
        <v>236</v>
      </c>
      <c r="P7" s="321" t="s">
        <v>237</v>
      </c>
      <c r="Q7" s="321" t="s">
        <v>238</v>
      </c>
      <c r="R7" s="322" t="s">
        <v>239</v>
      </c>
      <c r="S7" s="333"/>
      <c r="T7" s="313"/>
      <c r="U7" s="314"/>
      <c r="V7" s="340" t="s">
        <v>240</v>
      </c>
      <c r="W7" s="340" t="s">
        <v>241</v>
      </c>
      <c r="X7" s="340" t="s">
        <v>242</v>
      </c>
      <c r="Y7" s="732" t="s">
        <v>243</v>
      </c>
      <c r="Z7" s="732"/>
      <c r="AA7" s="314"/>
    </row>
    <row r="8" spans="1:27" ht="15" customHeight="1" thickBot="1">
      <c r="A8" s="731"/>
      <c r="B8" s="731"/>
      <c r="C8" s="731"/>
      <c r="D8" s="731"/>
      <c r="E8" s="731"/>
      <c r="F8" s="731"/>
      <c r="G8" s="731"/>
      <c r="H8" s="313"/>
      <c r="I8" s="334"/>
      <c r="J8" s="333"/>
      <c r="K8" s="333"/>
      <c r="L8" s="333"/>
      <c r="M8" s="335"/>
      <c r="N8" s="333"/>
      <c r="O8" s="333"/>
      <c r="P8" s="333"/>
      <c r="Q8" s="333"/>
      <c r="R8" s="335"/>
      <c r="S8" s="333"/>
      <c r="T8" s="313"/>
      <c r="U8" s="314"/>
      <c r="V8" s="359">
        <v>15.86</v>
      </c>
      <c r="W8" s="341" t="s">
        <v>197</v>
      </c>
      <c r="X8" s="341">
        <v>3</v>
      </c>
      <c r="Y8" s="360">
        <v>0.1</v>
      </c>
      <c r="Z8" s="343" t="s">
        <v>244</v>
      </c>
      <c r="AA8" s="314"/>
    </row>
    <row r="9" spans="1:27" ht="15.75">
      <c r="A9" s="731"/>
      <c r="B9" s="731"/>
      <c r="C9" s="731"/>
      <c r="D9" s="731"/>
      <c r="E9" s="731"/>
      <c r="F9" s="731"/>
      <c r="G9" s="731"/>
      <c r="H9" s="313"/>
      <c r="I9" s="336"/>
      <c r="J9" s="337" t="s">
        <v>245</v>
      </c>
      <c r="K9" s="337"/>
      <c r="L9" s="337"/>
      <c r="M9" s="338"/>
      <c r="N9" s="337"/>
      <c r="O9" s="337" t="s">
        <v>37</v>
      </c>
      <c r="P9" s="337"/>
      <c r="Q9" s="337"/>
      <c r="R9" s="338"/>
      <c r="S9" s="333"/>
      <c r="T9" s="313"/>
      <c r="U9" s="314"/>
      <c r="V9" s="359">
        <v>13.87</v>
      </c>
      <c r="W9" s="341" t="s">
        <v>201</v>
      </c>
      <c r="X9" s="341">
        <v>5</v>
      </c>
      <c r="Y9" s="361">
        <v>0.25</v>
      </c>
      <c r="Z9" s="343" t="s">
        <v>246</v>
      </c>
      <c r="AA9" s="314"/>
    </row>
    <row r="10" spans="1:27" ht="15.75">
      <c r="A10" s="731"/>
      <c r="B10" s="731"/>
      <c r="C10" s="731"/>
      <c r="D10" s="731"/>
      <c r="E10" s="731"/>
      <c r="F10" s="731"/>
      <c r="G10" s="731"/>
      <c r="H10" s="314"/>
      <c r="I10" s="339" t="s">
        <v>247</v>
      </c>
      <c r="J10" s="340" t="s">
        <v>248</v>
      </c>
      <c r="K10" s="341">
        <f>LOOKUP("r",'دورة 1 دورة2'!A:A,'دورة 1 دورة2'!BZ:BZ)</f>
        <v>11</v>
      </c>
      <c r="L10" s="341" t="str">
        <f>LOOKUP("r",'دورة 1 دورة2'!A:A,'دورة 1 دورة2'!CA:CA)</f>
        <v>f</v>
      </c>
      <c r="M10" s="342">
        <f>LOOKUP("r",'دورة 1 دورة2'!A:A,'دورة 1 دورة2'!CB:CB)</f>
        <v>2016</v>
      </c>
      <c r="N10" s="343" t="s">
        <v>250</v>
      </c>
      <c r="O10" s="340" t="s">
        <v>251</v>
      </c>
      <c r="P10" s="341">
        <f>LOOKUP("r",'دورة 1 دورة2'!A:A,'دورة 1 دورة2'!CN:CN)</f>
        <v>17</v>
      </c>
      <c r="Q10" s="341" t="str">
        <f>LOOKUP("r",'دورة 1 دورة2'!A:A,'دورة 1 دورة2'!CO:CO)</f>
        <v>e</v>
      </c>
      <c r="R10" s="342">
        <f>LOOKUP("r",'دورة 1 دورة2'!A:A,'دورة 1 دورة2'!CP:CP)</f>
        <v>2016</v>
      </c>
      <c r="S10" s="344"/>
      <c r="T10" s="313"/>
      <c r="U10" s="314"/>
      <c r="V10" s="359">
        <v>12.96</v>
      </c>
      <c r="W10" s="341" t="s">
        <v>208</v>
      </c>
      <c r="X10" s="341">
        <v>6</v>
      </c>
      <c r="Y10" s="361">
        <v>0.3</v>
      </c>
      <c r="Z10" s="343" t="s">
        <v>246</v>
      </c>
      <c r="AA10" s="314"/>
    </row>
    <row r="11" spans="1:27" ht="15.75">
      <c r="A11" s="313"/>
      <c r="B11" s="314"/>
      <c r="C11" s="314"/>
      <c r="D11" s="316"/>
      <c r="E11" s="316"/>
      <c r="F11" s="316"/>
      <c r="G11" s="316"/>
      <c r="H11" s="316"/>
      <c r="I11" s="339" t="s">
        <v>253</v>
      </c>
      <c r="J11" s="340" t="s">
        <v>254</v>
      </c>
      <c r="K11" s="341">
        <f>LOOKUP("r",'دورة 1 دورة2'!A:A,'دورة 1 دورة2'!CD:CD)</f>
        <v>6</v>
      </c>
      <c r="L11" s="341" t="str">
        <f>LOOKUP("r",'دورة 1 دورة2'!A:A,'دورة 1 دورة2'!CE:CE)</f>
        <v>f</v>
      </c>
      <c r="M11" s="342">
        <f>LOOKUP("r",'دورة 1 دورة2'!A:A,'دورة 1 دورة2'!CF:CF)</f>
        <v>2016</v>
      </c>
      <c r="N11" s="343" t="s">
        <v>256</v>
      </c>
      <c r="O11" s="340" t="s">
        <v>257</v>
      </c>
      <c r="P11" s="341">
        <f>LOOKUP("r",'دورة 1 دورة2'!A:A,'دورة 1 دورة2'!CR:CR)</f>
        <v>3</v>
      </c>
      <c r="Q11" s="341" t="str">
        <f>LOOKUP("r",'دورة 1 دورة2'!A:A,'دورة 1 دورة2'!CS:CS)</f>
        <v>f</v>
      </c>
      <c r="R11" s="342">
        <f>LOOKUP("r",'دورة 1 دورة2'!A:A,'دورة 1 دورة2'!CT:CT)</f>
        <v>2016</v>
      </c>
      <c r="S11" s="344"/>
      <c r="T11" s="313"/>
      <c r="U11" s="314"/>
      <c r="V11" s="359">
        <v>12.61</v>
      </c>
      <c r="W11" s="341" t="s">
        <v>210</v>
      </c>
      <c r="X11" s="341">
        <v>5</v>
      </c>
      <c r="Y11" s="361">
        <v>0.25</v>
      </c>
      <c r="Z11" s="343" t="s">
        <v>246</v>
      </c>
      <c r="AA11" s="314"/>
    </row>
    <row r="12" spans="1:27" ht="18">
      <c r="A12" s="313" t="s">
        <v>258</v>
      </c>
      <c r="B12" s="367" t="s">
        <v>259</v>
      </c>
      <c r="C12" s="314"/>
      <c r="D12" s="316"/>
      <c r="E12" s="316"/>
      <c r="F12" s="316"/>
      <c r="G12" s="316"/>
      <c r="H12" s="316"/>
      <c r="I12" s="339" t="s">
        <v>260</v>
      </c>
      <c r="J12" s="373" t="s">
        <v>379</v>
      </c>
      <c r="K12" s="341">
        <f>LOOKUP("r",'دورة 1 دورة2'!A:A,'دورة 1 دورة2'!CH:CH)</f>
        <v>4</v>
      </c>
      <c r="L12" s="341" t="str">
        <f>LOOKUP("r",'دورة 1 دورة2'!A:A,'دورة 1 دورة2'!CI:CI)</f>
        <v>d</v>
      </c>
      <c r="M12" s="342">
        <f>LOOKUP("r",'دورة 1 دورة2'!A:A,'دورة 1 دورة2'!CJ:CJ)</f>
        <v>2016</v>
      </c>
      <c r="N12" s="343" t="s">
        <v>261</v>
      </c>
      <c r="O12" s="373" t="s">
        <v>380</v>
      </c>
      <c r="P12" s="341">
        <f>LOOKUP("r",'دورة 1 دورة2'!A:A,'دورة 1 دورة2'!CV:CV)</f>
        <v>4</v>
      </c>
      <c r="Q12" s="341" t="str">
        <f>LOOKUP("r",'دورة 1 دورة2'!A:A,'دورة 1 دورة2'!CW:CW)</f>
        <v>d</v>
      </c>
      <c r="R12" s="342">
        <f>LOOKUP("r",'دورة 1 دورة2'!A:A,'دورة 1 دورة2'!CX:CX)</f>
        <v>2016</v>
      </c>
      <c r="S12" s="344"/>
      <c r="T12" s="313"/>
      <c r="U12" s="314"/>
      <c r="V12" s="359">
        <v>11.71</v>
      </c>
      <c r="W12" s="341" t="s">
        <v>211</v>
      </c>
      <c r="X12" s="341">
        <v>2</v>
      </c>
      <c r="Y12" s="361">
        <v>0.1</v>
      </c>
      <c r="Z12" s="343" t="s">
        <v>246</v>
      </c>
      <c r="AA12" s="314"/>
    </row>
    <row r="13" spans="1:27" ht="15.75">
      <c r="A13" s="313"/>
      <c r="B13" s="314" t="s">
        <v>262</v>
      </c>
      <c r="C13" s="324" t="str">
        <f>LOOKUP("r",'دورة 1 دورة2'!A:A,'دورة 1 دورة2'!C:C)</f>
        <v>شنش</v>
      </c>
      <c r="D13" s="316"/>
      <c r="E13" s="316"/>
      <c r="F13" s="316"/>
      <c r="G13" s="316"/>
      <c r="H13" s="316"/>
      <c r="I13" s="345"/>
      <c r="J13" s="346"/>
      <c r="K13" s="346"/>
      <c r="L13" s="346"/>
      <c r="M13" s="347"/>
      <c r="N13" s="343" t="s">
        <v>263</v>
      </c>
      <c r="O13" s="348" t="s">
        <v>264</v>
      </c>
      <c r="P13" s="341">
        <f>LOOKUP("r",'دورة 1 دورة2'!A:A,'دورة 1 دورة2'!CZ:CZ)</f>
        <v>0</v>
      </c>
      <c r="Q13" s="341" t="str">
        <f>LOOKUP("r",'دورة 1 دورة2'!A:A,'دورة 1 دورة2'!DA:DA)</f>
        <v>f</v>
      </c>
      <c r="R13" s="342">
        <f>LOOKUP("r",'دورة 1 دورة2'!A:A,'دورة 1 دورة2'!DB:DB)</f>
        <v>2016</v>
      </c>
      <c r="S13" s="344"/>
      <c r="T13" s="313"/>
      <c r="U13" s="128"/>
      <c r="V13" s="314"/>
      <c r="W13" s="314"/>
      <c r="X13" s="314"/>
      <c r="Y13" s="314"/>
      <c r="Z13" s="314"/>
      <c r="AA13" s="314"/>
    </row>
    <row r="14" spans="1:27" ht="15.75">
      <c r="A14" s="313"/>
      <c r="B14" s="314" t="s">
        <v>265</v>
      </c>
      <c r="C14" s="325" t="str">
        <f>LOOKUP("r",'دورة 1 دورة2'!A:A,'دورة 1 دورة2'!D:D)</f>
        <v>بلال</v>
      </c>
      <c r="D14" s="316"/>
      <c r="E14" s="316"/>
      <c r="F14" s="316"/>
      <c r="G14" s="316"/>
      <c r="H14" s="316"/>
      <c r="I14" s="334"/>
      <c r="J14" s="333"/>
      <c r="K14" s="333"/>
      <c r="L14" s="333"/>
      <c r="M14" s="335"/>
      <c r="N14" s="346"/>
      <c r="O14" s="346"/>
      <c r="P14" s="346"/>
      <c r="Q14" s="346"/>
      <c r="R14" s="347"/>
      <c r="S14" s="333"/>
      <c r="T14" s="313"/>
      <c r="U14" s="314" t="s">
        <v>348</v>
      </c>
      <c r="V14" s="314"/>
      <c r="W14" s="314"/>
      <c r="X14" s="314"/>
      <c r="Y14" s="314"/>
      <c r="Z14" s="314"/>
      <c r="AA14" s="314"/>
    </row>
    <row r="15" spans="1:27" ht="15.75">
      <c r="A15" s="313"/>
      <c r="B15" s="314" t="s">
        <v>266</v>
      </c>
      <c r="C15" s="326">
        <f>LOOKUP("r",'دورة 1 دورة2'!A:A,'دورة 1 دورة2'!F:F)</f>
        <v>34006</v>
      </c>
      <c r="D15" s="371" t="s">
        <v>142</v>
      </c>
      <c r="E15" s="372" t="str">
        <f>LOOKUP("r",'دورة 1 دورة2'!A:A,'دورة 1 دورة2'!G:G)</f>
        <v>سوق أهراس</v>
      </c>
      <c r="F15" s="371" t="s">
        <v>66</v>
      </c>
      <c r="G15" s="372" t="str">
        <f>LOOKUP("r",'دورة 1 دورة2'!A:A,'دورة 1 دورة2'!H:H)</f>
        <v>سوق أهراس </v>
      </c>
      <c r="H15" s="316"/>
      <c r="I15" s="334"/>
      <c r="J15" s="349" t="s">
        <v>267</v>
      </c>
      <c r="K15" s="729">
        <f>LOOKUP("r",'دورة 1 دورة2'!A:A,'دورة 1 دورة2'!CK:CK)</f>
        <v>10.004166666666666</v>
      </c>
      <c r="L15" s="729"/>
      <c r="M15" s="335"/>
      <c r="N15" s="333"/>
      <c r="O15" s="349" t="s">
        <v>267</v>
      </c>
      <c r="P15" s="729">
        <f>LOOKUP("r",'دورة 1 دورة2'!A:A,'دورة 1 دورة2'!DC:DC)</f>
        <v>11.008333333333333</v>
      </c>
      <c r="Q15" s="729"/>
      <c r="R15" s="335"/>
      <c r="S15" s="333"/>
      <c r="T15" s="128"/>
      <c r="U15" s="128"/>
      <c r="V15" s="319" t="s">
        <v>381</v>
      </c>
      <c r="W15" s="128"/>
      <c r="X15" s="314"/>
      <c r="Y15" s="314"/>
      <c r="Z15" s="314"/>
      <c r="AA15" s="314"/>
    </row>
    <row r="16" spans="1:27" ht="15.75">
      <c r="A16" s="313"/>
      <c r="B16" s="314" t="s">
        <v>230</v>
      </c>
      <c r="C16" s="324" t="str">
        <f>LOOKUP("r",'دورة 1 دورة2'!A:A,'دورة 1 دورة2'!E:E)</f>
        <v>11/6038443</v>
      </c>
      <c r="D16" s="316"/>
      <c r="E16" s="316"/>
      <c r="F16" s="316"/>
      <c r="G16" s="316"/>
      <c r="H16" s="316"/>
      <c r="I16" s="334"/>
      <c r="J16" s="349" t="s">
        <v>270</v>
      </c>
      <c r="K16" s="730">
        <f>IF(K15&lt;10,K12+K11+K10,30)</f>
        <v>30</v>
      </c>
      <c r="L16" s="730"/>
      <c r="M16" s="335"/>
      <c r="N16" s="333"/>
      <c r="O16" s="349" t="s">
        <v>270</v>
      </c>
      <c r="P16" s="730">
        <f>IF(P15&lt;10,P13+P12+P11+P10,30)</f>
        <v>30</v>
      </c>
      <c r="Q16" s="730"/>
      <c r="R16" s="335"/>
      <c r="S16" s="333"/>
      <c r="T16" s="128"/>
      <c r="U16" s="128"/>
      <c r="V16" s="128"/>
      <c r="W16" s="128"/>
      <c r="X16" s="314"/>
      <c r="Y16" s="314"/>
      <c r="Z16" s="314"/>
      <c r="AA16" s="314"/>
    </row>
    <row r="17" spans="1:27" ht="15.75">
      <c r="A17" s="313"/>
      <c r="B17" s="314"/>
      <c r="C17" s="314"/>
      <c r="D17" s="316"/>
      <c r="E17" s="316"/>
      <c r="F17" s="316"/>
      <c r="G17" s="316"/>
      <c r="H17" s="316"/>
      <c r="I17" s="334"/>
      <c r="J17" s="349" t="s">
        <v>272</v>
      </c>
      <c r="K17" s="333" t="s">
        <v>273</v>
      </c>
      <c r="L17" s="333" t="str">
        <f>LOOKUP("r",'دورة 1 دورة2'!A:A,'دورة 1 دورة2'!CL:CL)</f>
        <v>د1</v>
      </c>
      <c r="M17" s="335"/>
      <c r="N17" s="333"/>
      <c r="O17" s="349" t="s">
        <v>272</v>
      </c>
      <c r="P17" s="333" t="s">
        <v>273</v>
      </c>
      <c r="Q17" s="350" t="str">
        <f>LOOKUP("r",'دورة 1 دورة2'!A:A,'دورة 1 دورة2'!DD:DD)</f>
        <v>د2</v>
      </c>
      <c r="R17" s="335"/>
      <c r="S17" s="333"/>
      <c r="T17" s="313" t="s">
        <v>268</v>
      </c>
      <c r="U17" s="314" t="s">
        <v>269</v>
      </c>
      <c r="V17" s="314"/>
      <c r="W17" s="314"/>
      <c r="X17" s="330"/>
      <c r="Y17" s="330"/>
      <c r="Z17" s="330"/>
      <c r="AA17" s="330"/>
    </row>
    <row r="18" spans="1:27" ht="18" customHeight="1" thickBot="1">
      <c r="A18" s="313" t="s">
        <v>275</v>
      </c>
      <c r="B18" s="367" t="s">
        <v>276</v>
      </c>
      <c r="C18" s="314"/>
      <c r="D18" s="316"/>
      <c r="E18" s="316"/>
      <c r="F18" s="316"/>
      <c r="G18" s="316"/>
      <c r="H18" s="316"/>
      <c r="I18" s="351"/>
      <c r="J18" s="352"/>
      <c r="K18" s="352"/>
      <c r="L18" s="352"/>
      <c r="M18" s="353"/>
      <c r="N18" s="352"/>
      <c r="O18" s="352"/>
      <c r="P18" s="352"/>
      <c r="Q18" s="352"/>
      <c r="R18" s="353"/>
      <c r="S18" s="333"/>
      <c r="T18" s="128"/>
      <c r="U18" s="128"/>
      <c r="V18" s="128"/>
      <c r="W18" s="128"/>
      <c r="X18" s="330"/>
      <c r="Y18" s="330"/>
      <c r="Z18" s="330"/>
      <c r="AA18" s="330"/>
    </row>
    <row r="19" spans="1:27" ht="15.75">
      <c r="A19" s="327" t="s">
        <v>277</v>
      </c>
      <c r="B19" s="328" t="s">
        <v>278</v>
      </c>
      <c r="C19" s="314" t="s">
        <v>279</v>
      </c>
      <c r="D19" s="316"/>
      <c r="E19" s="316"/>
      <c r="F19" s="316"/>
      <c r="G19" s="316"/>
      <c r="H19" s="316"/>
      <c r="I19" s="354"/>
      <c r="J19" s="355" t="s">
        <v>38</v>
      </c>
      <c r="K19" s="355"/>
      <c r="L19" s="355"/>
      <c r="M19" s="356"/>
      <c r="N19" s="355"/>
      <c r="O19" s="355" t="s">
        <v>39</v>
      </c>
      <c r="P19" s="355"/>
      <c r="Q19" s="355"/>
      <c r="R19" s="356"/>
      <c r="S19" s="333"/>
      <c r="T19" s="313"/>
      <c r="U19" s="314" t="s">
        <v>271</v>
      </c>
      <c r="V19" s="314"/>
      <c r="W19" s="314"/>
      <c r="X19" s="330"/>
      <c r="Y19" s="330"/>
      <c r="Z19" s="330"/>
      <c r="AA19" s="330"/>
    </row>
    <row r="20" spans="1:27" ht="15.75">
      <c r="A20" s="313"/>
      <c r="B20" s="314" t="s">
        <v>68</v>
      </c>
      <c r="C20" s="314" t="s">
        <v>280</v>
      </c>
      <c r="D20" s="316"/>
      <c r="E20" s="316"/>
      <c r="F20" s="316"/>
      <c r="G20" s="316"/>
      <c r="H20" s="316"/>
      <c r="I20" s="339" t="s">
        <v>281</v>
      </c>
      <c r="J20" s="340" t="s">
        <v>282</v>
      </c>
      <c r="K20" s="341">
        <f>LOOKUP("r",'دورة 1 دورة2'!A:A,'دورة 1 دورة2'!R:R)</f>
        <v>12</v>
      </c>
      <c r="L20" s="341" t="str">
        <f>LOOKUP("r",'دورة 1 دورة2'!A:A,'دورة 1 دورة2'!T:T)</f>
        <v>e</v>
      </c>
      <c r="M20" s="342">
        <f>LOOKUP("r",'دورة 1 دورة2'!A:A,'دورة 1 دورة2'!U:U)</f>
        <v>2017</v>
      </c>
      <c r="N20" s="343" t="s">
        <v>283</v>
      </c>
      <c r="O20" s="340" t="s">
        <v>284</v>
      </c>
      <c r="P20" s="341">
        <f>LOOKUP("r",'دورة 1 دورة2'!A:A,'دورة 1 دورة2'!BL:BL)</f>
        <v>30</v>
      </c>
      <c r="Q20" s="341" t="str">
        <f>LOOKUP("r",'دورة 1 دورة2'!A:A,'دورة 1 دورة2'!BN:BN)</f>
        <v>b</v>
      </c>
      <c r="R20" s="342">
        <f>LOOKUP("r",'دورة 1 دورة2'!A:A,'دورة 1 دورة2'!BO:BO)</f>
        <v>2017</v>
      </c>
      <c r="S20" s="344"/>
      <c r="T20" s="313"/>
      <c r="U20" s="314" t="s">
        <v>274</v>
      </c>
      <c r="V20" s="314"/>
      <c r="W20" s="330"/>
      <c r="X20" s="330"/>
      <c r="Y20" s="330"/>
      <c r="Z20" s="330"/>
      <c r="AA20" s="330"/>
    </row>
    <row r="21" spans="1:27" ht="15.75">
      <c r="A21" s="313"/>
      <c r="B21" s="314" t="s">
        <v>285</v>
      </c>
      <c r="C21" s="314" t="s">
        <v>286</v>
      </c>
      <c r="D21" s="316"/>
      <c r="E21" s="316"/>
      <c r="F21" s="316"/>
      <c r="G21" s="316"/>
      <c r="H21" s="316"/>
      <c r="I21" s="339" t="s">
        <v>287</v>
      </c>
      <c r="J21" s="340" t="s">
        <v>288</v>
      </c>
      <c r="K21" s="341">
        <f>LOOKUP("r",'دورة 1 دورة2'!A:A,'دورة 1 دورة2'!AL:AL)</f>
        <v>8</v>
      </c>
      <c r="L21" s="341" t="str">
        <f>LOOKUP("r",'دورة 1 دورة2'!A:A,'دورة 1 دورة2'!AN:AN)</f>
        <v>e</v>
      </c>
      <c r="M21" s="342">
        <f>LOOKUP("r",'دورة 1 دورة2'!A:A,'دورة 1 دورة2'!AO:AO)</f>
        <v>2017</v>
      </c>
      <c r="N21" s="333"/>
      <c r="O21" s="350"/>
      <c r="P21" s="344"/>
      <c r="Q21" s="344"/>
      <c r="R21" s="357"/>
      <c r="S21" s="344"/>
      <c r="T21" s="313"/>
      <c r="U21" s="314"/>
      <c r="V21" s="314"/>
      <c r="W21" s="330"/>
      <c r="X21" s="330"/>
      <c r="Y21" s="330"/>
      <c r="Z21" s="330"/>
      <c r="AA21" s="330"/>
    </row>
    <row r="22" spans="1:27" ht="15" customHeight="1">
      <c r="A22" s="313"/>
      <c r="B22" s="314" t="s">
        <v>289</v>
      </c>
      <c r="C22" s="314" t="s">
        <v>290</v>
      </c>
      <c r="D22" s="316"/>
      <c r="E22" s="316"/>
      <c r="F22" s="316"/>
      <c r="G22" s="316"/>
      <c r="H22" s="316"/>
      <c r="I22" s="339" t="s">
        <v>291</v>
      </c>
      <c r="J22" s="340" t="s">
        <v>292</v>
      </c>
      <c r="K22" s="341">
        <f>LOOKUP("r",'دورة 1 دورة2'!A:A,'دورة 1 دورة2'!AY:AY)</f>
        <v>0</v>
      </c>
      <c r="L22" s="341" t="str">
        <f>LOOKUP("r",'دورة 1 دورة2'!A:A,'دورة 1 دورة2'!BA:BA)</f>
        <v>f</v>
      </c>
      <c r="M22" s="342">
        <f>LOOKUP("r",'دورة 1 دورة2'!A:A,'دورة 1 دورة2'!BB:BB)</f>
        <v>2017</v>
      </c>
      <c r="N22" s="333"/>
      <c r="O22" s="333"/>
      <c r="P22" s="344"/>
      <c r="Q22" s="344"/>
      <c r="R22" s="357"/>
      <c r="S22" s="344"/>
      <c r="T22" s="313" t="s">
        <v>293</v>
      </c>
      <c r="U22" s="367" t="s">
        <v>294</v>
      </c>
      <c r="V22" s="314"/>
      <c r="W22" s="330"/>
      <c r="X22" s="330"/>
      <c r="Y22" s="330"/>
      <c r="Z22" s="330"/>
      <c r="AA22" s="330"/>
    </row>
    <row r="23" spans="1:27" ht="15.75">
      <c r="A23" s="313"/>
      <c r="B23" s="314" t="s">
        <v>295</v>
      </c>
      <c r="C23" s="314" t="s">
        <v>296</v>
      </c>
      <c r="D23" s="316"/>
      <c r="E23" s="316"/>
      <c r="F23" s="316"/>
      <c r="G23" s="316"/>
      <c r="H23" s="316"/>
      <c r="I23" s="339" t="s">
        <v>297</v>
      </c>
      <c r="J23" s="348" t="s">
        <v>298</v>
      </c>
      <c r="K23" s="341">
        <f>LOOKUP("r",'دورة 1 دورة2'!A:A,'دورة 1 دورة2'!AA:AA)</f>
        <v>0</v>
      </c>
      <c r="L23" s="341" t="str">
        <f>LOOKUP("r",'دورة 1 دورة2'!A:A,'دورة 1 دورة2'!AB:AB)</f>
        <v>f</v>
      </c>
      <c r="M23" s="342">
        <f>LOOKUP("r",'دورة 1 دورة2'!A:A,'دورة 1 دورة2'!Y:Y)</f>
        <v>2017</v>
      </c>
      <c r="N23" s="333"/>
      <c r="O23" s="333"/>
      <c r="P23" s="333"/>
      <c r="Q23" s="333"/>
      <c r="R23" s="335"/>
      <c r="S23" s="333"/>
      <c r="T23" s="128"/>
      <c r="U23" s="128"/>
      <c r="V23" s="128"/>
      <c r="W23" s="128"/>
      <c r="X23" s="128"/>
      <c r="Y23" s="128"/>
      <c r="Z23" s="128"/>
      <c r="AA23" s="128"/>
    </row>
    <row r="24" spans="1:27" ht="14.25" customHeight="1">
      <c r="A24" s="313"/>
      <c r="B24" s="314"/>
      <c r="C24" s="314"/>
      <c r="D24" s="316"/>
      <c r="E24" s="316"/>
      <c r="F24" s="316"/>
      <c r="G24" s="316"/>
      <c r="H24" s="316"/>
      <c r="I24" s="334"/>
      <c r="J24" s="333"/>
      <c r="K24" s="333"/>
      <c r="L24" s="333"/>
      <c r="M24" s="335"/>
      <c r="N24" s="333"/>
      <c r="O24" s="333"/>
      <c r="P24" s="333"/>
      <c r="Q24" s="333"/>
      <c r="R24" s="335"/>
      <c r="S24" s="333"/>
      <c r="T24" s="313" t="s">
        <v>299</v>
      </c>
      <c r="U24" s="368" t="s">
        <v>300</v>
      </c>
      <c r="V24" s="314"/>
      <c r="W24" s="330"/>
      <c r="X24" s="330"/>
      <c r="Y24" s="330"/>
      <c r="Z24" s="330"/>
      <c r="AA24" s="330"/>
    </row>
    <row r="25" spans="1:27" ht="15.75">
      <c r="A25" s="313" t="s">
        <v>303</v>
      </c>
      <c r="B25" s="314" t="s">
        <v>304</v>
      </c>
      <c r="C25" s="314"/>
      <c r="D25" s="316"/>
      <c r="E25" s="316"/>
      <c r="F25" s="316"/>
      <c r="G25" s="316"/>
      <c r="H25" s="316"/>
      <c r="I25" s="334"/>
      <c r="J25" s="349" t="s">
        <v>267</v>
      </c>
      <c r="K25" s="729">
        <f>LOOKUP("r",'دورة 1 دورة2'!A:A,'دورة 1 دورة2'!BC:BC)</f>
        <v>10.308333333333334</v>
      </c>
      <c r="L25" s="729"/>
      <c r="M25" s="335"/>
      <c r="N25" s="333"/>
      <c r="O25" s="349" t="s">
        <v>267</v>
      </c>
      <c r="P25" s="729">
        <f>LOOKUP("r",'دورة 1 دورة2'!A:A,'دورة 1 دورة2'!BI:BI)</f>
        <v>16</v>
      </c>
      <c r="Q25" s="729"/>
      <c r="R25" s="335"/>
      <c r="S25" s="333"/>
      <c r="T25" s="313" t="s">
        <v>301</v>
      </c>
      <c r="U25" s="368" t="s">
        <v>302</v>
      </c>
      <c r="V25" s="314"/>
      <c r="W25" s="330"/>
      <c r="X25" s="330"/>
      <c r="Y25" s="330"/>
      <c r="Z25" s="330"/>
      <c r="AA25" s="330"/>
    </row>
    <row r="26" spans="1:27" ht="15.75">
      <c r="A26" s="313"/>
      <c r="B26" s="314" t="s">
        <v>306</v>
      </c>
      <c r="C26" s="314"/>
      <c r="D26" s="316"/>
      <c r="E26" s="316"/>
      <c r="F26" s="316"/>
      <c r="G26" s="316"/>
      <c r="H26" s="316"/>
      <c r="I26" s="334"/>
      <c r="J26" s="349" t="s">
        <v>270</v>
      </c>
      <c r="K26" s="730">
        <f>IF(K25&lt;10,K23+K22+K21+K20,30)</f>
        <v>30</v>
      </c>
      <c r="L26" s="730"/>
      <c r="M26" s="335"/>
      <c r="N26" s="333"/>
      <c r="O26" s="349" t="s">
        <v>270</v>
      </c>
      <c r="P26" s="730">
        <f>P20</f>
        <v>30</v>
      </c>
      <c r="Q26" s="730"/>
      <c r="R26" s="335"/>
      <c r="S26" s="333"/>
      <c r="T26" s="313"/>
      <c r="U26" s="314" t="s">
        <v>305</v>
      </c>
      <c r="V26" s="314"/>
      <c r="W26" s="330"/>
      <c r="X26" s="330"/>
      <c r="Y26" s="330"/>
      <c r="Z26" s="330"/>
      <c r="AA26" s="330"/>
    </row>
    <row r="27" spans="1:27" ht="15.75">
      <c r="A27" s="313"/>
      <c r="B27" s="314" t="s">
        <v>307</v>
      </c>
      <c r="C27" s="314" t="s">
        <v>308</v>
      </c>
      <c r="D27" s="316"/>
      <c r="E27" s="316"/>
      <c r="F27" s="316"/>
      <c r="G27" s="316"/>
      <c r="H27" s="316"/>
      <c r="I27" s="334"/>
      <c r="J27" s="349" t="s">
        <v>272</v>
      </c>
      <c r="K27" s="333" t="s">
        <v>273</v>
      </c>
      <c r="L27" s="333" t="str">
        <f>LOOKUP("r",'دورة 1 دورة2'!A:A,'دورة 1 دورة2'!BE:BE)</f>
        <v>د1</v>
      </c>
      <c r="M27" s="335"/>
      <c r="N27" s="333"/>
      <c r="O27" s="349" t="s">
        <v>272</v>
      </c>
      <c r="P27" s="333" t="s">
        <v>273</v>
      </c>
      <c r="Q27" s="350" t="str">
        <f>LOOKUP("r",'دورة 1 دورة2'!A:A,'دورة 1 دورة2'!BM:BM)</f>
        <v>د1</v>
      </c>
      <c r="R27" s="335"/>
      <c r="S27" s="333"/>
      <c r="T27" s="128"/>
      <c r="U27" s="128"/>
      <c r="V27" s="128"/>
      <c r="W27" s="128"/>
      <c r="X27" s="330"/>
      <c r="Y27" s="330"/>
      <c r="Z27" s="330"/>
      <c r="AA27" s="330"/>
    </row>
    <row r="28" spans="1:27" ht="18.75" thickBot="1">
      <c r="A28" s="313"/>
      <c r="B28" s="314" t="s">
        <v>311</v>
      </c>
      <c r="C28" s="314"/>
      <c r="D28" s="316"/>
      <c r="E28" s="316"/>
      <c r="F28" s="316"/>
      <c r="G28" s="316"/>
      <c r="H28" s="316"/>
      <c r="I28" s="351"/>
      <c r="J28" s="352"/>
      <c r="K28" s="352"/>
      <c r="L28" s="352"/>
      <c r="M28" s="353"/>
      <c r="N28" s="352"/>
      <c r="O28" s="352"/>
      <c r="P28" s="352"/>
      <c r="Q28" s="352"/>
      <c r="R28" s="353"/>
      <c r="S28" s="333"/>
      <c r="T28" s="313" t="s">
        <v>309</v>
      </c>
      <c r="U28" s="367" t="s">
        <v>310</v>
      </c>
      <c r="V28" s="314"/>
      <c r="W28" s="330"/>
      <c r="X28" s="330"/>
      <c r="Y28" s="330"/>
      <c r="Z28" s="330"/>
      <c r="AA28" s="330"/>
    </row>
    <row r="29" spans="1:27" ht="15.75">
      <c r="A29" s="313"/>
      <c r="B29" s="314" t="s">
        <v>312</v>
      </c>
      <c r="C29" s="314"/>
      <c r="D29" s="316"/>
      <c r="E29" s="316"/>
      <c r="F29" s="316"/>
      <c r="G29" s="316"/>
      <c r="H29" s="316"/>
      <c r="I29" s="314"/>
      <c r="J29" s="314"/>
      <c r="K29" s="314"/>
      <c r="L29" s="314"/>
      <c r="M29" s="314"/>
      <c r="N29" s="314"/>
      <c r="O29" s="314"/>
      <c r="P29" s="314"/>
      <c r="Q29" s="314"/>
      <c r="R29" s="314"/>
      <c r="S29" s="314"/>
      <c r="T29" s="313"/>
      <c r="U29" s="314"/>
      <c r="V29" s="314"/>
      <c r="W29" s="330"/>
      <c r="X29" s="330"/>
      <c r="Y29" s="330"/>
      <c r="Z29" s="330"/>
      <c r="AA29" s="330"/>
    </row>
    <row r="30" spans="9:27" ht="12.75" customHeight="1" thickBot="1">
      <c r="I30" s="330"/>
      <c r="L30" s="330"/>
      <c r="M30" s="330"/>
      <c r="N30" s="330"/>
      <c r="O30" s="330"/>
      <c r="P30" s="330"/>
      <c r="Q30" s="330"/>
      <c r="R30" s="330"/>
      <c r="S30" s="330"/>
      <c r="T30" s="313"/>
      <c r="U30" s="314" t="s">
        <v>349</v>
      </c>
      <c r="V30" s="314"/>
      <c r="W30" s="330"/>
      <c r="X30" s="330"/>
      <c r="Y30" s="330"/>
      <c r="Z30" s="330"/>
      <c r="AA30" s="330"/>
    </row>
    <row r="31" spans="1:27" ht="15" customHeight="1" thickBot="1">
      <c r="A31" s="313" t="s">
        <v>313</v>
      </c>
      <c r="B31" s="314" t="s">
        <v>314</v>
      </c>
      <c r="C31" s="314"/>
      <c r="D31" s="316"/>
      <c r="E31" s="316"/>
      <c r="F31" s="316"/>
      <c r="G31" s="316"/>
      <c r="H31" s="316"/>
      <c r="I31" s="314"/>
      <c r="J31" s="374" t="s">
        <v>343</v>
      </c>
      <c r="K31" s="735">
        <f>(P25+K25+P15+K15)/4</f>
        <v>11.830208333333331</v>
      </c>
      <c r="L31" s="736"/>
      <c r="M31" s="314"/>
      <c r="N31" s="314"/>
      <c r="O31" s="314"/>
      <c r="P31" s="314"/>
      <c r="Q31" s="314"/>
      <c r="R31" s="314"/>
      <c r="S31" s="314"/>
      <c r="T31" s="329"/>
      <c r="U31" s="330"/>
      <c r="V31" s="330"/>
      <c r="W31" s="330"/>
      <c r="X31" s="330"/>
      <c r="Y31" s="330"/>
      <c r="Z31" s="330"/>
      <c r="AA31" s="330"/>
    </row>
    <row r="32" spans="1:27" ht="15.75">
      <c r="A32" s="313"/>
      <c r="B32" s="314" t="s">
        <v>317</v>
      </c>
      <c r="C32" s="314"/>
      <c r="D32" s="316"/>
      <c r="E32" s="316"/>
      <c r="F32" s="316"/>
      <c r="G32" s="316"/>
      <c r="H32" s="316"/>
      <c r="I32" s="314"/>
      <c r="J32" s="314"/>
      <c r="K32" s="314"/>
      <c r="L32" s="314"/>
      <c r="M32" s="314"/>
      <c r="N32" s="314"/>
      <c r="O32" s="314"/>
      <c r="P32" s="314"/>
      <c r="Q32" s="314"/>
      <c r="R32" s="314"/>
      <c r="S32" s="314"/>
      <c r="T32" s="313"/>
      <c r="U32" s="314" t="s">
        <v>315</v>
      </c>
      <c r="V32" s="314" t="s">
        <v>316</v>
      </c>
      <c r="W32" s="330"/>
      <c r="X32" s="330"/>
      <c r="Y32" s="330"/>
      <c r="Z32" s="330"/>
      <c r="AA32" s="330"/>
    </row>
    <row r="33" spans="1:27" ht="12" customHeight="1">
      <c r="A33" s="313"/>
      <c r="B33" s="314"/>
      <c r="C33" s="314"/>
      <c r="D33" s="316"/>
      <c r="E33" s="316"/>
      <c r="F33" s="316"/>
      <c r="G33" s="316"/>
      <c r="H33" s="316"/>
      <c r="I33" s="314"/>
      <c r="J33" s="314"/>
      <c r="K33" s="314"/>
      <c r="L33" s="314"/>
      <c r="M33" s="314"/>
      <c r="N33" s="314"/>
      <c r="O33" s="314"/>
      <c r="P33" s="314"/>
      <c r="Q33" s="314"/>
      <c r="R33" s="314"/>
      <c r="S33" s="314"/>
      <c r="T33" s="313"/>
      <c r="U33" s="314"/>
      <c r="V33" s="314"/>
      <c r="W33" s="330"/>
      <c r="X33" s="330"/>
      <c r="Y33" s="330"/>
      <c r="Z33" s="330"/>
      <c r="AA33" s="330"/>
    </row>
    <row r="34" spans="1:27" ht="18">
      <c r="A34" s="313" t="s">
        <v>319</v>
      </c>
      <c r="B34" s="367" t="s">
        <v>320</v>
      </c>
      <c r="C34" s="314"/>
      <c r="D34" s="316"/>
      <c r="E34" s="316"/>
      <c r="F34" s="316"/>
      <c r="G34" s="316"/>
      <c r="H34" s="316"/>
      <c r="I34" s="314"/>
      <c r="J34" s="314"/>
      <c r="K34" s="314"/>
      <c r="L34" s="314"/>
      <c r="M34" s="314"/>
      <c r="N34" s="314"/>
      <c r="O34" s="314"/>
      <c r="P34" s="314"/>
      <c r="Q34" s="314"/>
      <c r="R34" s="314"/>
      <c r="S34" s="314"/>
      <c r="T34" s="313"/>
      <c r="U34" s="314" t="s">
        <v>318</v>
      </c>
      <c r="V34" s="332">
        <f ca="1">TODAY()</f>
        <v>42921</v>
      </c>
      <c r="W34" s="330"/>
      <c r="X34" s="330"/>
      <c r="Y34" s="330"/>
      <c r="Z34" s="330"/>
      <c r="AA34" s="330"/>
    </row>
    <row r="35" spans="1:27" ht="15.75">
      <c r="A35" s="313" t="s">
        <v>321</v>
      </c>
      <c r="B35" s="314" t="s">
        <v>322</v>
      </c>
      <c r="C35" s="314"/>
      <c r="D35" s="316"/>
      <c r="E35" s="316"/>
      <c r="F35" s="316"/>
      <c r="G35" s="316"/>
      <c r="H35" s="316"/>
      <c r="I35" s="314"/>
      <c r="J35" s="358" t="s">
        <v>323</v>
      </c>
      <c r="K35" s="313" t="s">
        <v>350</v>
      </c>
      <c r="L35" s="319" t="s">
        <v>351</v>
      </c>
      <c r="M35" s="314"/>
      <c r="N35" s="314"/>
      <c r="O35" s="314"/>
      <c r="P35" s="314"/>
      <c r="Q35" s="314"/>
      <c r="R35" s="314"/>
      <c r="S35" s="314"/>
      <c r="T35" s="313"/>
      <c r="U35" s="314"/>
      <c r="V35" s="314"/>
      <c r="W35" s="330"/>
      <c r="X35" s="330"/>
      <c r="Y35" s="330"/>
      <c r="Z35" s="330"/>
      <c r="AA35" s="330"/>
    </row>
    <row r="36" spans="1:27" ht="15.75">
      <c r="A36" s="313"/>
      <c r="B36" s="314"/>
      <c r="C36" s="314"/>
      <c r="D36" s="316"/>
      <c r="E36" s="316"/>
      <c r="F36" s="316"/>
      <c r="G36" s="316"/>
      <c r="H36" s="316"/>
      <c r="I36" s="314"/>
      <c r="J36" s="314"/>
      <c r="K36" s="313" t="s">
        <v>352</v>
      </c>
      <c r="L36" s="319" t="s">
        <v>325</v>
      </c>
      <c r="M36" s="314"/>
      <c r="N36" s="314"/>
      <c r="O36" s="314"/>
      <c r="P36" s="314"/>
      <c r="Q36" s="314"/>
      <c r="R36" s="314"/>
      <c r="S36" s="314"/>
      <c r="T36" s="313"/>
      <c r="U36" s="314" t="s">
        <v>324</v>
      </c>
      <c r="V36" s="314"/>
      <c r="W36" s="330"/>
      <c r="X36" s="330"/>
      <c r="Y36" s="330"/>
      <c r="Z36" s="330"/>
      <c r="AA36" s="330"/>
    </row>
    <row r="37" spans="1:27" ht="15.75">
      <c r="A37" s="313" t="s">
        <v>326</v>
      </c>
      <c r="B37" s="314" t="s">
        <v>327</v>
      </c>
      <c r="C37" s="314"/>
      <c r="D37" s="316"/>
      <c r="E37" s="316"/>
      <c r="F37" s="316"/>
      <c r="G37" s="316"/>
      <c r="H37" s="316"/>
      <c r="I37" s="314"/>
      <c r="J37" s="314"/>
      <c r="K37" s="313" t="s">
        <v>353</v>
      </c>
      <c r="L37" s="319" t="s">
        <v>328</v>
      </c>
      <c r="M37" s="314"/>
      <c r="N37" s="314"/>
      <c r="O37" s="314"/>
      <c r="P37" s="314"/>
      <c r="Q37" s="314"/>
      <c r="R37" s="314"/>
      <c r="S37" s="314"/>
      <c r="T37" s="313"/>
      <c r="U37" s="314"/>
      <c r="V37" s="314"/>
      <c r="W37" s="330"/>
      <c r="X37" s="330"/>
      <c r="Y37" s="330"/>
      <c r="Z37" s="330"/>
      <c r="AA37" s="330"/>
    </row>
    <row r="38" spans="1:27" ht="15.75">
      <c r="A38" s="313"/>
      <c r="B38" s="314"/>
      <c r="C38" s="314"/>
      <c r="D38" s="316"/>
      <c r="E38" s="316"/>
      <c r="F38" s="316"/>
      <c r="G38" s="316"/>
      <c r="H38" s="316"/>
      <c r="I38" s="314"/>
      <c r="J38" s="314"/>
      <c r="K38" s="313" t="s">
        <v>354</v>
      </c>
      <c r="L38" s="319" t="s">
        <v>330</v>
      </c>
      <c r="M38" s="314"/>
      <c r="N38" s="314"/>
      <c r="O38" s="314"/>
      <c r="P38" s="314"/>
      <c r="Q38" s="314"/>
      <c r="R38" s="314"/>
      <c r="S38" s="314"/>
      <c r="T38" s="313"/>
      <c r="U38" s="128"/>
      <c r="V38" s="314"/>
      <c r="W38" s="330"/>
      <c r="X38" s="330"/>
      <c r="Y38" s="330"/>
      <c r="Z38" s="330"/>
      <c r="AA38" s="330"/>
    </row>
    <row r="39" spans="1:27" ht="15.75">
      <c r="A39" s="313" t="s">
        <v>331</v>
      </c>
      <c r="B39" s="314" t="s">
        <v>344</v>
      </c>
      <c r="C39" s="314"/>
      <c r="D39" s="316"/>
      <c r="E39" s="316"/>
      <c r="F39" s="316"/>
      <c r="G39" s="316"/>
      <c r="H39" s="316"/>
      <c r="I39" s="314"/>
      <c r="J39" s="314"/>
      <c r="K39" s="313" t="s">
        <v>355</v>
      </c>
      <c r="L39" s="319" t="s">
        <v>332</v>
      </c>
      <c r="M39" s="314"/>
      <c r="N39" s="314"/>
      <c r="O39" s="314"/>
      <c r="P39" s="314"/>
      <c r="Q39" s="314"/>
      <c r="R39" s="314"/>
      <c r="S39" s="314"/>
      <c r="T39" s="128"/>
      <c r="U39" s="314" t="s">
        <v>329</v>
      </c>
      <c r="V39" s="128"/>
      <c r="W39" s="128"/>
      <c r="X39" s="330"/>
      <c r="Y39" s="330"/>
      <c r="Z39" s="330"/>
      <c r="AA39" s="330"/>
    </row>
    <row r="40" spans="1:27" ht="15.75">
      <c r="A40" s="313"/>
      <c r="B40" s="314" t="s">
        <v>345</v>
      </c>
      <c r="C40" s="314"/>
      <c r="D40" s="316"/>
      <c r="E40" s="316"/>
      <c r="F40" s="316"/>
      <c r="G40" s="316"/>
      <c r="H40" s="316"/>
      <c r="I40" s="314"/>
      <c r="J40" s="314"/>
      <c r="K40" s="313" t="s">
        <v>333</v>
      </c>
      <c r="L40" s="319" t="s">
        <v>334</v>
      </c>
      <c r="M40" s="314"/>
      <c r="N40" s="314"/>
      <c r="O40" s="314"/>
      <c r="P40" s="314"/>
      <c r="Q40" s="314"/>
      <c r="R40" s="314"/>
      <c r="S40" s="314"/>
      <c r="T40" s="313"/>
      <c r="U40" s="314"/>
      <c r="V40" s="314"/>
      <c r="W40" s="330"/>
      <c r="X40" s="330"/>
      <c r="Y40" s="330"/>
      <c r="Z40" s="330"/>
      <c r="AA40" s="330"/>
    </row>
    <row r="41" spans="1:27" ht="10.5" customHeight="1">
      <c r="A41" s="313"/>
      <c r="B41" s="314"/>
      <c r="C41" s="314"/>
      <c r="D41" s="316"/>
      <c r="E41" s="316"/>
      <c r="F41" s="316"/>
      <c r="G41" s="316"/>
      <c r="H41" s="316"/>
      <c r="I41" s="314"/>
      <c r="J41" s="314"/>
      <c r="K41" s="313"/>
      <c r="L41" s="319"/>
      <c r="M41" s="314"/>
      <c r="N41" s="314"/>
      <c r="O41" s="314"/>
      <c r="P41" s="314"/>
      <c r="Q41" s="314"/>
      <c r="R41" s="314"/>
      <c r="S41" s="314"/>
      <c r="T41" s="128"/>
      <c r="U41" s="128"/>
      <c r="V41" s="128"/>
      <c r="W41" s="128"/>
      <c r="X41" s="128"/>
      <c r="Y41" s="128"/>
      <c r="Z41" s="128"/>
      <c r="AA41" s="128"/>
    </row>
    <row r="42" spans="1:27" ht="18" customHeight="1">
      <c r="A42" s="313" t="s">
        <v>337</v>
      </c>
      <c r="B42" s="367" t="s">
        <v>338</v>
      </c>
      <c r="C42" s="314"/>
      <c r="D42" s="316"/>
      <c r="E42" s="316"/>
      <c r="F42" s="316"/>
      <c r="G42" s="316"/>
      <c r="H42" s="316"/>
      <c r="I42" s="314" t="s">
        <v>339</v>
      </c>
      <c r="J42" s="314" t="s">
        <v>340</v>
      </c>
      <c r="K42" s="314"/>
      <c r="L42" s="314"/>
      <c r="M42" s="314"/>
      <c r="N42" s="314"/>
      <c r="O42" s="314"/>
      <c r="P42" s="314"/>
      <c r="Q42" s="314"/>
      <c r="R42" s="314"/>
      <c r="S42" s="314"/>
      <c r="T42" s="128"/>
      <c r="U42" s="128"/>
      <c r="V42" s="128"/>
      <c r="W42" s="128"/>
      <c r="X42" s="128"/>
      <c r="Y42" s="128"/>
      <c r="Z42" s="128"/>
      <c r="AA42" s="128"/>
    </row>
    <row r="43" spans="1:27" ht="18" customHeight="1">
      <c r="A43" s="313" t="s">
        <v>341</v>
      </c>
      <c r="B43" s="733" t="s">
        <v>342</v>
      </c>
      <c r="C43" s="733"/>
      <c r="D43" s="733"/>
      <c r="E43" s="733"/>
      <c r="F43" s="733"/>
      <c r="G43" s="733"/>
      <c r="H43" s="314"/>
      <c r="I43" s="314"/>
      <c r="J43" s="728" t="s">
        <v>356</v>
      </c>
      <c r="K43" s="728"/>
      <c r="L43" s="728"/>
      <c r="M43" s="728"/>
      <c r="N43" s="728"/>
      <c r="O43" s="728"/>
      <c r="P43" s="728"/>
      <c r="Q43" s="728"/>
      <c r="R43" s="728"/>
      <c r="S43" s="314"/>
      <c r="T43" s="313" t="s">
        <v>335</v>
      </c>
      <c r="U43" s="367" t="s">
        <v>336</v>
      </c>
      <c r="V43" s="314"/>
      <c r="W43" s="330"/>
      <c r="X43" s="330"/>
      <c r="Y43" s="330"/>
      <c r="Z43" s="330"/>
      <c r="AA43" s="330"/>
    </row>
    <row r="44" spans="2:27" ht="15.75" customHeight="1">
      <c r="B44" s="733"/>
      <c r="C44" s="733"/>
      <c r="D44" s="733"/>
      <c r="E44" s="733"/>
      <c r="F44" s="733"/>
      <c r="G44" s="733"/>
      <c r="H44" s="314"/>
      <c r="I44" s="314"/>
      <c r="J44" s="728"/>
      <c r="K44" s="728"/>
      <c r="L44" s="728"/>
      <c r="M44" s="728"/>
      <c r="N44" s="728"/>
      <c r="O44" s="728"/>
      <c r="P44" s="728"/>
      <c r="Q44" s="728"/>
      <c r="R44" s="728"/>
      <c r="S44" s="314"/>
      <c r="T44" s="313"/>
      <c r="U44" s="728" t="s">
        <v>357</v>
      </c>
      <c r="V44" s="728"/>
      <c r="W44" s="728"/>
      <c r="X44" s="728"/>
      <c r="Y44" s="728"/>
      <c r="Z44" s="728"/>
      <c r="AA44" s="330"/>
    </row>
    <row r="45" spans="1:27" ht="15.75">
      <c r="A45" s="313"/>
      <c r="B45" s="733"/>
      <c r="C45" s="733"/>
      <c r="D45" s="733"/>
      <c r="E45" s="733"/>
      <c r="F45" s="733"/>
      <c r="G45" s="733"/>
      <c r="H45" s="314"/>
      <c r="I45" s="314"/>
      <c r="J45" s="728"/>
      <c r="K45" s="728"/>
      <c r="L45" s="728"/>
      <c r="M45" s="728"/>
      <c r="N45" s="728"/>
      <c r="O45" s="728"/>
      <c r="P45" s="728"/>
      <c r="Q45" s="728"/>
      <c r="R45" s="728"/>
      <c r="S45" s="314"/>
      <c r="T45" s="313"/>
      <c r="U45" s="728"/>
      <c r="V45" s="728"/>
      <c r="W45" s="728"/>
      <c r="X45" s="728"/>
      <c r="Y45" s="728"/>
      <c r="Z45" s="728"/>
      <c r="AA45" s="330"/>
    </row>
    <row r="46" spans="1:27" ht="15" customHeight="1">
      <c r="A46" s="313"/>
      <c r="B46" s="733"/>
      <c r="C46" s="733"/>
      <c r="D46" s="733"/>
      <c r="E46" s="733"/>
      <c r="F46" s="733"/>
      <c r="G46" s="733"/>
      <c r="H46" s="314"/>
      <c r="I46" s="314"/>
      <c r="J46" s="363"/>
      <c r="K46" s="363"/>
      <c r="L46" s="363"/>
      <c r="M46" s="363"/>
      <c r="N46" s="363"/>
      <c r="O46" s="363"/>
      <c r="P46" s="363"/>
      <c r="Q46" s="363"/>
      <c r="R46" s="363"/>
      <c r="S46" s="314"/>
      <c r="T46" s="313"/>
      <c r="U46" s="728"/>
      <c r="V46" s="728"/>
      <c r="W46" s="728"/>
      <c r="X46" s="728"/>
      <c r="Y46" s="728"/>
      <c r="Z46" s="728"/>
      <c r="AA46" s="330"/>
    </row>
    <row r="47" spans="1:27" ht="10.5" customHeight="1">
      <c r="A47" s="313"/>
      <c r="B47" s="733"/>
      <c r="C47" s="733"/>
      <c r="D47" s="733"/>
      <c r="E47" s="733"/>
      <c r="F47" s="733"/>
      <c r="G47" s="733"/>
      <c r="H47" s="314"/>
      <c r="I47" s="314"/>
      <c r="J47" s="314"/>
      <c r="K47" s="314"/>
      <c r="L47" s="314"/>
      <c r="M47" s="314"/>
      <c r="N47" s="314"/>
      <c r="O47" s="314"/>
      <c r="P47" s="314"/>
      <c r="Q47" s="314"/>
      <c r="R47" s="314"/>
      <c r="S47" s="314"/>
      <c r="T47" s="313"/>
      <c r="U47" s="363"/>
      <c r="V47" s="363"/>
      <c r="W47" s="363"/>
      <c r="X47" s="363"/>
      <c r="Y47" s="363"/>
      <c r="Z47" s="363"/>
      <c r="AA47" s="330"/>
    </row>
    <row r="48" spans="1:37" s="128" customFormat="1" ht="12.75" customHeight="1">
      <c r="A48" s="329"/>
      <c r="B48" s="330"/>
      <c r="C48" s="330"/>
      <c r="D48" s="369">
        <v>1</v>
      </c>
      <c r="E48" s="330"/>
      <c r="F48" s="330"/>
      <c r="G48" s="330"/>
      <c r="H48" s="330"/>
      <c r="I48" s="330"/>
      <c r="J48" s="330"/>
      <c r="K48" s="330"/>
      <c r="L48" s="330"/>
      <c r="M48" s="330"/>
      <c r="N48" s="314">
        <v>2</v>
      </c>
      <c r="O48" s="330"/>
      <c r="P48" s="330"/>
      <c r="Q48" s="330"/>
      <c r="R48" s="330"/>
      <c r="S48" s="330"/>
      <c r="T48" s="329"/>
      <c r="U48" s="330"/>
      <c r="V48" s="330"/>
      <c r="W48" s="313">
        <v>3</v>
      </c>
      <c r="X48" s="330"/>
      <c r="Y48" s="330"/>
      <c r="Z48" s="330"/>
      <c r="AA48" s="330"/>
      <c r="AB48" s="330"/>
      <c r="AC48" s="330"/>
      <c r="AD48" s="370"/>
      <c r="AE48" s="370"/>
      <c r="AF48" s="370"/>
      <c r="AG48" s="370"/>
      <c r="AH48" s="370"/>
      <c r="AI48" s="370"/>
      <c r="AJ48" s="370"/>
      <c r="AK48" s="370"/>
    </row>
  </sheetData>
  <sheetProtection/>
  <mergeCells count="20">
    <mergeCell ref="A7:G10"/>
    <mergeCell ref="Y7:Z7"/>
    <mergeCell ref="B43:G47"/>
    <mergeCell ref="K1:L1"/>
    <mergeCell ref="M1:N1"/>
    <mergeCell ref="P1:Q1"/>
    <mergeCell ref="I2:J2"/>
    <mergeCell ref="K2:M2"/>
    <mergeCell ref="K16:L16"/>
    <mergeCell ref="K31:L31"/>
    <mergeCell ref="T2:U2"/>
    <mergeCell ref="J43:R45"/>
    <mergeCell ref="U44:Z46"/>
    <mergeCell ref="K15:L15"/>
    <mergeCell ref="P15:Q15"/>
    <mergeCell ref="K25:L25"/>
    <mergeCell ref="P25:Q25"/>
    <mergeCell ref="P26:Q26"/>
    <mergeCell ref="K26:L26"/>
    <mergeCell ref="P16:Q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SALHI</dc:creator>
  <cp:keywords/>
  <dc:description/>
  <cp:lastModifiedBy>ASUS</cp:lastModifiedBy>
  <cp:lastPrinted>2017-06-20T08:47:25Z</cp:lastPrinted>
  <dcterms:created xsi:type="dcterms:W3CDTF">2010-02-23T08:08:35Z</dcterms:created>
  <dcterms:modified xsi:type="dcterms:W3CDTF">2017-07-05T14:39:56Z</dcterms:modified>
  <cp:category/>
  <cp:version/>
  <cp:contentType/>
  <cp:contentStatus/>
</cp:coreProperties>
</file>