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9795" activeTab="0"/>
  </bookViews>
  <sheets>
    <sheet name="M1" sheetId="1" r:id="rId1"/>
    <sheet name="M2" sheetId="2" r:id="rId2"/>
    <sheet name="RNM1" sheetId="3" r:id="rId3"/>
    <sheet name="RNM2" sheetId="4" r:id="rId4"/>
    <sheet name="M" sheetId="5" r:id="rId5"/>
    <sheet name="ملحق" sheetId="6" r:id="rId6"/>
  </sheets>
  <definedNames/>
  <calcPr fullCalcOnLoad="1"/>
</workbook>
</file>

<file path=xl/sharedStrings.xml><?xml version="1.0" encoding="utf-8"?>
<sst xmlns="http://schemas.openxmlformats.org/spreadsheetml/2006/main" count="1391" uniqueCount="381">
  <si>
    <t>الرقم</t>
  </si>
  <si>
    <t>المرجع</t>
  </si>
  <si>
    <t>الكلية</t>
  </si>
  <si>
    <t>القسم</t>
  </si>
  <si>
    <t>اللقب</t>
  </si>
  <si>
    <t xml:space="preserve">الاسم </t>
  </si>
  <si>
    <t>NOM</t>
  </si>
  <si>
    <t>PRENOM</t>
  </si>
  <si>
    <t>رقم التسجيل</t>
  </si>
  <si>
    <t>تاريخ الميلاد</t>
  </si>
  <si>
    <t>مكان الميلاد</t>
  </si>
  <si>
    <t>الولاية</t>
  </si>
  <si>
    <t>WILAYA</t>
  </si>
  <si>
    <t>ابن (ت)</t>
  </si>
  <si>
    <t>Adresse</t>
  </si>
  <si>
    <t>Tél</t>
  </si>
  <si>
    <t>Mail</t>
  </si>
  <si>
    <t>الجنسية</t>
  </si>
  <si>
    <t>بكالوريا</t>
  </si>
  <si>
    <t>Baccaluuréat</t>
  </si>
  <si>
    <t>Session</t>
  </si>
  <si>
    <t>تاريخ أول تسجيل</t>
  </si>
  <si>
    <t>الميدان</t>
  </si>
  <si>
    <t>Domaine</t>
  </si>
  <si>
    <t>الفرع</t>
  </si>
  <si>
    <t>Filiére</t>
  </si>
  <si>
    <t>التخصص</t>
  </si>
  <si>
    <t>spécialité</t>
  </si>
  <si>
    <t>Fils (fille) de</t>
  </si>
  <si>
    <t>العنوان</t>
  </si>
  <si>
    <t>الهاتف</t>
  </si>
  <si>
    <t>البريد الإكتروني</t>
  </si>
  <si>
    <t>Nationalité</t>
  </si>
  <si>
    <t>دورة</t>
  </si>
  <si>
    <t>Date de la premiere inscp</t>
  </si>
  <si>
    <t>الاسم</t>
  </si>
  <si>
    <t>المعامل</t>
  </si>
  <si>
    <t>الدورة</t>
  </si>
  <si>
    <t>المعامل 2</t>
  </si>
  <si>
    <t>الرصيد 6</t>
  </si>
  <si>
    <t>وحدات التعليم الآساسية</t>
  </si>
  <si>
    <t>نتيجة الوحدة</t>
  </si>
  <si>
    <t>المعامل 6</t>
  </si>
  <si>
    <t>الرصيد 18</t>
  </si>
  <si>
    <t xml:space="preserve">الدورة </t>
  </si>
  <si>
    <t>المقاولاتية</t>
  </si>
  <si>
    <t>الرصيد 5</t>
  </si>
  <si>
    <t>الرصيد 4</t>
  </si>
  <si>
    <t>المعامل 4</t>
  </si>
  <si>
    <t>الرصيد 9</t>
  </si>
  <si>
    <t>وحدات التعليم المنهجية</t>
  </si>
  <si>
    <t>المعامل 1</t>
  </si>
  <si>
    <t>الرصيد 2</t>
  </si>
  <si>
    <t>وحدات التعليم الإستكشافية</t>
  </si>
  <si>
    <t>وحدة التعليم الأفقية</t>
  </si>
  <si>
    <t>الرصيد 1</t>
  </si>
  <si>
    <t>السنة الدراسية</t>
  </si>
  <si>
    <t>نتيجة السداسي الاول</t>
  </si>
  <si>
    <t>2017/2016</t>
  </si>
  <si>
    <t>نظم الأجور والحوافز</t>
  </si>
  <si>
    <t xml:space="preserve">لغة أجنبية </t>
  </si>
  <si>
    <t>نتيجة السداسي</t>
  </si>
  <si>
    <t xml:space="preserve">العام الجامعي </t>
  </si>
  <si>
    <t>كلية العلوم الاقتصادية وعلوم التسيير</t>
  </si>
  <si>
    <t>قسم علوم التسيير</t>
  </si>
  <si>
    <t>نتيجة السداسي الثاني</t>
  </si>
  <si>
    <t>الجمهورية الجزائرية الديمقراطية الشعبية</t>
  </si>
  <si>
    <t>وزارة التعليم العالي والبحث العلمي</t>
  </si>
  <si>
    <t>المؤسسة: جامعة باجي مختار - عنابة</t>
  </si>
  <si>
    <t>الكلية/المعهد: كلية العلوم الإقتصادية وعلوم التسيير</t>
  </si>
  <si>
    <t xml:space="preserve">السنة الجامعية : </t>
  </si>
  <si>
    <t>اللقب  :</t>
  </si>
  <si>
    <t>تاريخ  و مكان الازدياد:</t>
  </si>
  <si>
    <t>رقم التسجيل :</t>
  </si>
  <si>
    <t>السداسي</t>
  </si>
  <si>
    <t>وحدة التعليم</t>
  </si>
  <si>
    <t>المواد المشكلة للوحدة التعليمية</t>
  </si>
  <si>
    <t xml:space="preserve">النتائج المتحصلة </t>
  </si>
  <si>
    <t>الرمز</t>
  </si>
  <si>
    <t>الطبيعة</t>
  </si>
  <si>
    <t>الأرصدة</t>
  </si>
  <si>
    <t>المواد</t>
  </si>
  <si>
    <t>الوحدة</t>
  </si>
  <si>
    <t>العلامة</t>
  </si>
  <si>
    <t>السداسي  الخامس 5</t>
  </si>
  <si>
    <t>و.ت.اس</t>
  </si>
  <si>
    <t>الوحدة الاساسية</t>
  </si>
  <si>
    <t>و.ت.م</t>
  </si>
  <si>
    <t xml:space="preserve">وحدة منهجية </t>
  </si>
  <si>
    <t>و ت أف</t>
  </si>
  <si>
    <t xml:space="preserve">وحدة التعليم الآفقية </t>
  </si>
  <si>
    <t>السداسي  السادس 6</t>
  </si>
  <si>
    <t>وحدة منهجية 1</t>
  </si>
  <si>
    <t>وحدة منهجية 2</t>
  </si>
  <si>
    <t>الوحدة الاستكشافية</t>
  </si>
  <si>
    <t>المعدل السنوي =</t>
  </si>
  <si>
    <t>مجموع الأرصدة المحصلة خلال المسار =</t>
  </si>
  <si>
    <t>قرارلجنة المداولات :</t>
  </si>
  <si>
    <t>عنابة في:</t>
  </si>
  <si>
    <t xml:space="preserve">رئيس المصلحة </t>
  </si>
  <si>
    <t>رئيس القسم</t>
  </si>
  <si>
    <t>القسم: قسم علوم التسيير السنة الاولى ماستر</t>
  </si>
  <si>
    <t>لغة أجنبية</t>
  </si>
  <si>
    <t>R</t>
  </si>
  <si>
    <t>العمل الشخصي</t>
  </si>
  <si>
    <t>التربص في المؤسسة</t>
  </si>
  <si>
    <t>الرصيد 12</t>
  </si>
  <si>
    <t>منهجية البحث في علوم التسيير</t>
  </si>
  <si>
    <t>نتيجة السداسي  الثالث 3</t>
  </si>
  <si>
    <t>نتيجة السداسي الرابع 4</t>
  </si>
  <si>
    <t>الفوج الاول 1</t>
  </si>
  <si>
    <t>بــ :</t>
  </si>
  <si>
    <t>ولايــة :</t>
  </si>
  <si>
    <t>الشهــادة المحضــر لها: ماستر  ( أكاديمــــــي ).</t>
  </si>
  <si>
    <t>الاسم:</t>
  </si>
  <si>
    <t xml:space="preserve"> العلوم الإقتصادية وعلوم التسيير</t>
  </si>
  <si>
    <t>علوم التسيير</t>
  </si>
  <si>
    <t>2016/2017/01</t>
  </si>
  <si>
    <t>2016/2017/02</t>
  </si>
  <si>
    <t>2016/2017/03</t>
  </si>
  <si>
    <t>2016/2017/04</t>
  </si>
  <si>
    <t>2016/2017/05</t>
  </si>
  <si>
    <t>2016/2017/06</t>
  </si>
  <si>
    <t>2016/2017/07</t>
  </si>
  <si>
    <t>2016/2017/08</t>
  </si>
  <si>
    <t>2016/2017/09</t>
  </si>
  <si>
    <t>2016/2017/10</t>
  </si>
  <si>
    <t>2016/2017/11</t>
  </si>
  <si>
    <t>2016/2017/12</t>
  </si>
  <si>
    <t>2016/2017/13</t>
  </si>
  <si>
    <t>2016/2017/14</t>
  </si>
  <si>
    <t>2016/2017/15</t>
  </si>
  <si>
    <t>2016/2017/16</t>
  </si>
  <si>
    <t>2016/2017/17</t>
  </si>
  <si>
    <t>2016/2017/18</t>
  </si>
  <si>
    <t>2016/2017/19</t>
  </si>
  <si>
    <t>2016/2017/20</t>
  </si>
  <si>
    <t>2016/2017/21</t>
  </si>
  <si>
    <t>2016/2017/22</t>
  </si>
  <si>
    <t>2016/2017/23</t>
  </si>
  <si>
    <t>2016/2017/24</t>
  </si>
  <si>
    <t>2016/2017/25</t>
  </si>
  <si>
    <t>2016/2017/26</t>
  </si>
  <si>
    <t>2016/2017/27</t>
  </si>
  <si>
    <t>2016/2017/28</t>
  </si>
  <si>
    <t xml:space="preserve"> علوم التسيير </t>
  </si>
  <si>
    <t xml:space="preserve">  إدارة  الموارد البشرية</t>
  </si>
  <si>
    <t xml:space="preserve">   العلوم الاقتصادية والتسيير وعلوم تجارية          </t>
  </si>
  <si>
    <t>جزائرية</t>
  </si>
  <si>
    <t>@</t>
  </si>
  <si>
    <t>محضر مداولات السداسي الثاني (2)  ماستر 1 إدارة الموارد بشرية  الدورة الأولى</t>
  </si>
  <si>
    <t>2016/2017/29</t>
  </si>
  <si>
    <t>السداسي  الرابع 4</t>
  </si>
  <si>
    <t>السداسي  الثالث 3</t>
  </si>
  <si>
    <t>القسم: قسم علوم التسيير السنة الثانية  ماستر</t>
  </si>
  <si>
    <t xml:space="preserve">وحدة الإستكشافية </t>
  </si>
  <si>
    <t>وت أ</t>
  </si>
  <si>
    <t>وت.م</t>
  </si>
  <si>
    <t>وت إ</t>
  </si>
  <si>
    <t>وت أف</t>
  </si>
  <si>
    <t>وزارة التعليـم العالي والبحث العلمـي</t>
  </si>
  <si>
    <t>جامعة باجي مختار - عنابة</t>
  </si>
  <si>
    <t xml:space="preserve">تقدم هده الوثيقة الوصفية الملحقة بالشهادة معلومات كاملة حول التعليم الدي تابعه الطالب للحصول على درجة </t>
  </si>
  <si>
    <t>جامعية بحيث تضمن مقرونية أفضل للمعارف والقدرات المكتسبة خلال تكوينه , بحيث تسهل للطالب حركيته</t>
  </si>
  <si>
    <t>الوطنية والدولية , لدى فهي خالية من كل حكم قيمي أو تصريح بمعادلة .</t>
  </si>
  <si>
    <t>حامل الشهادة :</t>
  </si>
  <si>
    <t>اللقب :</t>
  </si>
  <si>
    <t>الإسم :</t>
  </si>
  <si>
    <t>تاريخ ومكان الازدياد :</t>
  </si>
  <si>
    <t>ولاية :</t>
  </si>
  <si>
    <t>معلومات حول الشهادة :</t>
  </si>
  <si>
    <t>:1--2</t>
  </si>
  <si>
    <t>عنوان الشهادة :</t>
  </si>
  <si>
    <t>الميدان :</t>
  </si>
  <si>
    <t>العلوم الاقتصادية وعلوم التسيير وعلوم تجارية</t>
  </si>
  <si>
    <t>الفرع :</t>
  </si>
  <si>
    <t>التخصص :</t>
  </si>
  <si>
    <t>النص القانوني المرجعي :</t>
  </si>
  <si>
    <t xml:space="preserve">  قرار رقم 655 مؤرخ في05 أوت  2015</t>
  </si>
  <si>
    <t>2--2</t>
  </si>
  <si>
    <t>المؤسسة المانحة للشهادة :</t>
  </si>
  <si>
    <t>التسمية :</t>
  </si>
  <si>
    <t>الطبيعة القانونية :</t>
  </si>
  <si>
    <t>مؤسسة عمومية</t>
  </si>
  <si>
    <t>العنوان :</t>
  </si>
  <si>
    <t>صندوق بريد رقم 12 الحجار عنابة (كلية العلوم الاقتصادية وعلوم التسيير)</t>
  </si>
  <si>
    <t>الهاتف :</t>
  </si>
  <si>
    <t>الفاكس :</t>
  </si>
  <si>
    <t>موقع الواب :</t>
  </si>
  <si>
    <t>3--2</t>
  </si>
  <si>
    <t>اللغات المستعملة في التكوين والامتحانات :</t>
  </si>
  <si>
    <t>اللغة العربية , اللغة الفرنسية , اللغة الانجليزية</t>
  </si>
  <si>
    <t>4--2</t>
  </si>
  <si>
    <t xml:space="preserve">شروط الالتحاق : </t>
  </si>
  <si>
    <t>تقدم بوضوح شروط الالتحاق بالتكوين كما هي موضحة من طرف التنظيم (2009/07/01 DU 211)</t>
  </si>
  <si>
    <t>5--2</t>
  </si>
  <si>
    <t>مستوى الشهادة :</t>
  </si>
  <si>
    <t>معلومات تتعلق بمحتوى الشهادة والنتائج المحصلة :</t>
  </si>
  <si>
    <t>3--1</t>
  </si>
  <si>
    <t>تنظم الدراسة والمدة الرسمية للبرنامج :</t>
  </si>
  <si>
    <t>عن طريق الاكتساب أو عن ريق التعويض  كل سداسي يتوافق مع مدة للتكوين تتراوح مابين 14, 16</t>
  </si>
  <si>
    <t>أسبوعا ينظم هدا التعليم وفق وحدات تعليمية (و.ت) ويشمل وحدات تعليمية أساسية ووحدات تعليمية أفقية</t>
  </si>
  <si>
    <t>ووحدات تعليمية استكشافية وأخيرا وحدات تعليمية (و,ت) ويشمل وحدات تعليمية أساسية ووحدات تعليمية</t>
  </si>
  <si>
    <t>أفقية ووحدات تعليمية في المنهجية , يسند لكل وحدة تعليمية معامل وأرصدة , عند اكتساب وحدة تعليمية</t>
  </si>
  <si>
    <t>يم الاحتفاظ وتحويل الأرصدة المرتبطة بها . تتكون الوحدة التعليمية من مادة أو عدة مواد.</t>
  </si>
  <si>
    <t>يسند لكل مادة معاملا ورصيدا ’ تدرس المادة على شكل محاضرة , أعمال موجهة , عمل شخصي</t>
  </si>
  <si>
    <t>تربصات ومشاريع دراسية.</t>
  </si>
  <si>
    <t>عنوان الوحدة التعليمية</t>
  </si>
  <si>
    <t>الرتبة (*)</t>
  </si>
  <si>
    <t>تاريخ الحصول</t>
  </si>
  <si>
    <t>السداسي الأول</t>
  </si>
  <si>
    <t>و-ت-أس</t>
  </si>
  <si>
    <t>وحدة التعليم الاساسية</t>
  </si>
  <si>
    <t>و-ت-إس</t>
  </si>
  <si>
    <t>وحدة التعليم الاستكشافية</t>
  </si>
  <si>
    <t>و-ت-م</t>
  </si>
  <si>
    <t>وحدة التعليم المنهجية</t>
  </si>
  <si>
    <t>و,ت,أ</t>
  </si>
  <si>
    <t>وحدة التعليم الافقية</t>
  </si>
  <si>
    <t>السداسي الثالث</t>
  </si>
  <si>
    <t>السداسي االرابع</t>
  </si>
  <si>
    <r>
      <t xml:space="preserve">                       10 &gt;   12  &gt;   e ≥ 10   14   </t>
    </r>
    <r>
      <rPr>
        <sz val="10"/>
        <color indexed="8"/>
        <rFont val="Calibri"/>
        <family val="2"/>
      </rPr>
      <t>&gt; d ≥12       16 &gt; c ≤ 14     18&gt; b ≥16     20≥ a ≥18 : (*)</t>
    </r>
  </si>
  <si>
    <t>معدل المسار:</t>
  </si>
  <si>
    <t>معدل الترتيب في الدفعة (*) :</t>
  </si>
  <si>
    <t>(*)</t>
  </si>
  <si>
    <t>طبقا للقرار رقم 714 المؤرخ في 2011/11/03 المنضمن كيفيات الترتيب</t>
  </si>
  <si>
    <t>3--3</t>
  </si>
  <si>
    <t>تصنيف التنقيط حسب الرتبة :</t>
  </si>
  <si>
    <t xml:space="preserve"> وصف موجز لنظام التقييم والانتقال الطبق على التكوين.</t>
  </si>
  <si>
    <t xml:space="preserve">يتم تقييم كل مادة سداسيا إما عن طريق المراقبة المستمرة والمنتظمة  أو عن طريق امتحان نهائي أو عن طريق التوليف علامة صفر (0) هي أدني نقطة </t>
  </si>
  <si>
    <t xml:space="preserve">بين النمطين لكل مادة معدل ينحصر مابين 0 إلى 20 </t>
  </si>
  <si>
    <t>وعلامة عشرون (20) هي أعلى علامة  العلامة عشرة (10) هي العلامة الكافية للحصول على مادة أو وحدة تعليمة .</t>
  </si>
  <si>
    <t>ملء الجدول التالي :</t>
  </si>
  <si>
    <t>التقسيم الداخلي (1)</t>
  </si>
  <si>
    <t>التعداد المطلق</t>
  </si>
  <si>
    <t>التعداد حسب النسبة المؤوية</t>
  </si>
  <si>
    <t>من</t>
  </si>
  <si>
    <t>الى</t>
  </si>
  <si>
    <t>A</t>
  </si>
  <si>
    <t>B</t>
  </si>
  <si>
    <t>C</t>
  </si>
  <si>
    <t>D</t>
  </si>
  <si>
    <t>E</t>
  </si>
  <si>
    <t xml:space="preserve">يتم حساب هذا العمود انطلاقا من مجموع نقاط الطلبة الحاصلين على شهادة في نفس السنة  الجامعية , بعد أن يتم ترتيب النقاط , فإن النقاط لـــ 10% الأوائل </t>
  </si>
  <si>
    <t>من التعداد تمثل الدرجة الأولى الواجب إدراجها في السطر الأول للعمود الأول ( رتبة ألف A )</t>
  </si>
  <si>
    <t>وفئة 25% الموالية تمثل الدرجة الثانية الواجب إدراجها في السطر الثاني لنفس العمود ( رتبة B) وهكذا دواليك , وفي كل مرة , نحدد التعداد المطلق المناسب</t>
  </si>
  <si>
    <t>للدرجة المحسوبة.</t>
  </si>
  <si>
    <t>أهم ميادين الكفاءات التي تغطيها الشهادة.</t>
  </si>
  <si>
    <t>يسمح التخصص بتكوين إطارات في الخدمات المحاسبية بمعارف معمقة</t>
  </si>
  <si>
    <t>يهدف التكوين إلى تحضير المستهدفين به للتحكم في مالية المؤسسة من حيث تسيير الخزينة , تسيير الخطر , سياسات التمويل , تقنيات تسيير الأصول والمخاطر</t>
  </si>
  <si>
    <t>الهندسة المالية وجباية المؤسسة.</t>
  </si>
  <si>
    <t>تمكين الطالب من القيام بالتشخيص المالي المعمق للوقوف على الصحة المالية للمؤسسة لاتخاذ القرارات والاستراتيجيات المثلى</t>
  </si>
  <si>
    <t xml:space="preserve">     ( IAS-IFRS)</t>
  </si>
  <si>
    <t>الاسقاط الأكاديمية والمهنية</t>
  </si>
  <si>
    <t>الإسقاط الأكاديمي :</t>
  </si>
  <si>
    <t>الإسقاط االمهني :</t>
  </si>
  <si>
    <t>مالية المؤسسة والممارسات في الاسواق المالية يهدف إلى تكوين مختصين ذوي مؤهلات علمية عالية في مالية المؤسسة</t>
  </si>
  <si>
    <t>والاسواق المالية والبنوك تمكنهم من الولوج في الحياة المهنية بمعارف ومكتسبات متطورة</t>
  </si>
  <si>
    <t>عنابة في :</t>
  </si>
  <si>
    <t xml:space="preserve">رئيس القسم </t>
  </si>
  <si>
    <t>بكالوريا +5 سنوات</t>
  </si>
  <si>
    <t>السداسي  الثاني</t>
  </si>
  <si>
    <t>المعدل العام</t>
  </si>
  <si>
    <t xml:space="preserve">R عدد السنوات </t>
  </si>
  <si>
    <t xml:space="preserve">Dالنجاح بالتأخير </t>
  </si>
  <si>
    <t xml:space="preserve">S  الاستدراك </t>
  </si>
  <si>
    <t>معدل الترتيب</t>
  </si>
  <si>
    <t>عدد الوحدات</t>
  </si>
  <si>
    <t>النتيجة النهائية</t>
  </si>
  <si>
    <t>الترتيب</t>
  </si>
  <si>
    <t>التقويم</t>
  </si>
  <si>
    <t>(R+D)/2</t>
  </si>
  <si>
    <t>S/4</t>
  </si>
  <si>
    <t>(R+D)/2 +S/4</t>
  </si>
  <si>
    <t>1-0,04*(R+D)/2 +S/4</t>
  </si>
  <si>
    <t>نتيجة السداسي الثالث 3</t>
  </si>
  <si>
    <t>الرصيد30</t>
  </si>
  <si>
    <t>مجموع الأرصدة المحصلة في السنة(س3+س4)=</t>
  </si>
  <si>
    <t>مجموع الأرصدة المحصلة في السنة(س1+س2)=</t>
  </si>
  <si>
    <t xml:space="preserve">من 25 طالب (ة) </t>
  </si>
  <si>
    <t>يمكن للطالب تعميق معارفه بواسطة البحث المنهجي والعلمي بتحضير شهادة   الماستر في التخصص ذاته</t>
  </si>
  <si>
    <t>هذا التكوين يسمح للطالب من التعمق في المحاسبة الدولية  من خلال النظام المالي ومعايير المحاسبة الدولية</t>
  </si>
  <si>
    <t xml:space="preserve">ماستر أكاديمي   </t>
  </si>
  <si>
    <t>بالنسبة  للماستر: يتوزع التعليم الخاص بالماستر على الربعة  (04) سداسيات بمجموع 30 رصيدا لكل سداسي</t>
  </si>
  <si>
    <t>السداسي الاول</t>
  </si>
  <si>
    <t>السداسي الثاني</t>
  </si>
  <si>
    <t xml:space="preserve">السداسي الثالث </t>
  </si>
  <si>
    <t>السداسي الرابع</t>
  </si>
  <si>
    <t xml:space="preserve"> إدارة  الميزانية</t>
  </si>
  <si>
    <r>
      <t xml:space="preserve">الميـدان:   العلوم الاقتصادية والتسيير وعلوم تجارية    الفــرع:   علوم التسيير      تخصص:    </t>
    </r>
    <r>
      <rPr>
        <b/>
        <sz val="14"/>
        <color indexed="8"/>
        <rFont val="Arabic Transparent"/>
        <family val="0"/>
      </rPr>
      <t xml:space="preserve"> إدارة  الميزانية</t>
    </r>
  </si>
  <si>
    <t>الميـدان:   العلوم الاقتصادية والتسيير وعلوم تجارية    الفــرع:   علوم التسيير      تخصص:    إدارة  الميزانية</t>
  </si>
  <si>
    <t>محضر مداولات السداسي الثالث  ماستر 2  إدارة  الميزانية الدورة الأولى</t>
  </si>
  <si>
    <t>اقتصاديات المالية العمومية</t>
  </si>
  <si>
    <t>السياسات والنظم المالية العمومية</t>
  </si>
  <si>
    <t>معايير المحاسبة المالية في القطاع الحكومي</t>
  </si>
  <si>
    <t>نمادج وتقنيات التنيؤ</t>
  </si>
  <si>
    <t>نظم الحكم المحلي المقارنة</t>
  </si>
  <si>
    <t>تجديدي مناهج الميزانية العمومية</t>
  </si>
  <si>
    <t>ادارة ميزانية الجماعات المحلية</t>
  </si>
  <si>
    <t>الاحصاء الحيوي</t>
  </si>
  <si>
    <t>الاتصال والتحرير</t>
  </si>
  <si>
    <t>القانون الداري</t>
  </si>
  <si>
    <t>عصرنة الميزانية في الجزائر</t>
  </si>
  <si>
    <t>مراقبة التسيير في القطاع العمومي</t>
  </si>
  <si>
    <t>الجباية المحلية</t>
  </si>
  <si>
    <t>ندوة في المالية العمومية</t>
  </si>
  <si>
    <t>قانون العمل والوظيفة العمومية</t>
  </si>
  <si>
    <t>r</t>
  </si>
  <si>
    <t>محضر مداولات السداسي الرابع  ماستر 2إدارة  الميزانية  الدورة الأولى</t>
  </si>
  <si>
    <t>بوتوحة</t>
  </si>
  <si>
    <t>هناء</t>
  </si>
  <si>
    <t>بوذبان</t>
  </si>
  <si>
    <t>هبة</t>
  </si>
  <si>
    <t>بوهروم</t>
  </si>
  <si>
    <t>أحلام</t>
  </si>
  <si>
    <t>تونسي</t>
  </si>
  <si>
    <t>نهلة</t>
  </si>
  <si>
    <t>خرواطي</t>
  </si>
  <si>
    <t>نور الهدى</t>
  </si>
  <si>
    <t>داود</t>
  </si>
  <si>
    <t>زكرياء</t>
  </si>
  <si>
    <t>درويش</t>
  </si>
  <si>
    <t>عزيز</t>
  </si>
  <si>
    <t>راشدي</t>
  </si>
  <si>
    <t>حسام الدين</t>
  </si>
  <si>
    <t>سعيدي</t>
  </si>
  <si>
    <t>نسرين</t>
  </si>
  <si>
    <t>شبلي</t>
  </si>
  <si>
    <t>حنان</t>
  </si>
  <si>
    <t>شلابي</t>
  </si>
  <si>
    <t>محي الدين</t>
  </si>
  <si>
    <t>عسكر</t>
  </si>
  <si>
    <t>محمد خالد</t>
  </si>
  <si>
    <t>عليلي</t>
  </si>
  <si>
    <t>غنية</t>
  </si>
  <si>
    <t>عميرة</t>
  </si>
  <si>
    <t>زوبيدة</t>
  </si>
  <si>
    <t>لعياشي</t>
  </si>
  <si>
    <t>آمال</t>
  </si>
  <si>
    <t>لمفيرة</t>
  </si>
  <si>
    <t>أميرة</t>
  </si>
  <si>
    <t>مطاعي</t>
  </si>
  <si>
    <t>صفاء</t>
  </si>
  <si>
    <t>يوسفي</t>
  </si>
  <si>
    <t>نورة</t>
  </si>
  <si>
    <t>لغة أجنبية فرنسية</t>
  </si>
  <si>
    <t>الرصيد 30</t>
  </si>
  <si>
    <t>المعامل 12</t>
  </si>
  <si>
    <t>أحمد جابة</t>
  </si>
  <si>
    <t xml:space="preserve">كليبات محمد انس </t>
  </si>
  <si>
    <t>رواينية كمال</t>
  </si>
  <si>
    <t>بولقصع مراد</t>
  </si>
  <si>
    <t>بلعيد دنيا</t>
  </si>
  <si>
    <t>سلامي زكية</t>
  </si>
  <si>
    <t xml:space="preserve">الجمهورية الجزائرية الديمقراطية الشعبية </t>
  </si>
  <si>
    <t>وزارة التعليم العالي و البحث العلمي</t>
  </si>
  <si>
    <t xml:space="preserve">        جامعة باجي مختار عنابة</t>
  </si>
  <si>
    <t xml:space="preserve">قسم علوم التسيير </t>
  </si>
  <si>
    <t>رئيس لجنة المداولات:</t>
  </si>
  <si>
    <t>ق ع ت / ز ج /2017</t>
  </si>
  <si>
    <t>الفوج الاول 01</t>
  </si>
  <si>
    <t xml:space="preserve">    محضر مداولات السداسي الاول الدورة الاولى</t>
  </si>
  <si>
    <t xml:space="preserve">إمضاء أستاذ(ة) المادة </t>
  </si>
  <si>
    <t>سوامس رضوان</t>
  </si>
  <si>
    <t xml:space="preserve"> ماستر- 1 - إدارة الميزانية </t>
  </si>
  <si>
    <t>منقطــــــــــــــــع</t>
  </si>
  <si>
    <t>منقطـــــــــــــع</t>
  </si>
  <si>
    <t xml:space="preserve">      نصيب رجم</t>
  </si>
  <si>
    <t>السنة الجامعية          :     2017/2016</t>
  </si>
  <si>
    <t>التاريــــــخ :</t>
  </si>
  <si>
    <t>الرصيد السنوي</t>
  </si>
  <si>
    <t>المعامل 3</t>
  </si>
  <si>
    <t>بوشامي عمار</t>
  </si>
  <si>
    <t>الرقابة و التدقيق في القطاع الحكومي</t>
  </si>
  <si>
    <t>الاتصال والتحرير الإداري</t>
  </si>
  <si>
    <t>القانون الاداري</t>
  </si>
  <si>
    <t>المعامل11</t>
  </si>
  <si>
    <t>بوخضير وحيد</t>
  </si>
  <si>
    <t>عزة ع/ العزيز</t>
  </si>
  <si>
    <t>غزلان فتيحة</t>
  </si>
  <si>
    <t xml:space="preserve">    محضر مداولات السداسي الثاني الدورة الاولى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</si>
</sst>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[$-1010000]yyyy/mm/dd;@"/>
    <numFmt numFmtId="166" formatCode="0;[Red]0"/>
    <numFmt numFmtId="167" formatCode="0.000;[Red]0.000"/>
    <numFmt numFmtId="168" formatCode="[$-10C0000]d\ mmmm\ yyyy;@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abic Transparent"/>
      <family val="0"/>
    </font>
    <font>
      <b/>
      <sz val="10"/>
      <name val="Arabic Transparent"/>
      <family val="0"/>
    </font>
    <font>
      <b/>
      <sz val="8"/>
      <name val="Arabic Transparent"/>
      <family val="0"/>
    </font>
    <font>
      <b/>
      <sz val="9"/>
      <name val="Arabic Transparent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9"/>
      <color indexed="8"/>
      <name val="Arabic Transparent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Arabic Transparent"/>
      <family val="0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Arabic Transparent"/>
      <family val="0"/>
    </font>
    <font>
      <b/>
      <sz val="8"/>
      <color indexed="8"/>
      <name val="Arabic Transparent"/>
      <family val="0"/>
    </font>
    <font>
      <b/>
      <sz val="14"/>
      <color indexed="8"/>
      <name val="Arabic Transparent"/>
      <family val="0"/>
    </font>
    <font>
      <sz val="10"/>
      <name val="Arial"/>
      <family val="2"/>
    </font>
    <font>
      <b/>
      <sz val="9"/>
      <name val="Times New Roman"/>
      <family val="1"/>
    </font>
    <font>
      <sz val="11"/>
      <color indexed="8"/>
      <name val="Arabic Transparent"/>
      <family val="0"/>
    </font>
    <font>
      <b/>
      <sz val="13.5"/>
      <color indexed="8"/>
      <name val="Arabic Transparent"/>
      <family val="0"/>
    </font>
    <font>
      <sz val="12"/>
      <color indexed="8"/>
      <name val="Arabic Transparent"/>
      <family val="0"/>
    </font>
    <font>
      <b/>
      <u val="single"/>
      <sz val="14"/>
      <color indexed="8"/>
      <name val="Arabic Transparent"/>
      <family val="0"/>
    </font>
    <font>
      <b/>
      <u val="single"/>
      <sz val="16"/>
      <color indexed="8"/>
      <name val="Arabic Transparent"/>
      <family val="0"/>
    </font>
    <font>
      <b/>
      <sz val="16"/>
      <color indexed="8"/>
      <name val="Arabic Transparent"/>
      <family val="0"/>
    </font>
    <font>
      <b/>
      <sz val="11"/>
      <name val="Times New Roman"/>
      <family val="1"/>
    </font>
    <font>
      <sz val="11"/>
      <name val="Calibri"/>
      <family val="2"/>
    </font>
    <font>
      <b/>
      <sz val="24"/>
      <color indexed="8"/>
      <name val="Arabic Transparent"/>
      <family val="0"/>
    </font>
    <font>
      <sz val="10"/>
      <color indexed="8"/>
      <name val="Arabic Transparent"/>
      <family val="0"/>
    </font>
    <font>
      <b/>
      <sz val="10"/>
      <color indexed="8"/>
      <name val="MS Sans Serif"/>
      <family val="2"/>
    </font>
    <font>
      <sz val="10"/>
      <name val="Arabic Transparent"/>
      <family val="0"/>
    </font>
    <font>
      <sz val="8"/>
      <color indexed="8"/>
      <name val="Arabic Transparent"/>
      <family val="0"/>
    </font>
    <font>
      <sz val="8"/>
      <name val="Arabic Transparent"/>
      <family val="0"/>
    </font>
    <font>
      <sz val="8.5"/>
      <color indexed="8"/>
      <name val="Arabic Transparent"/>
      <family val="0"/>
    </font>
    <font>
      <sz val="8.5"/>
      <name val="Arabic Transparent"/>
      <family val="0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Calibri"/>
      <family val="2"/>
    </font>
    <font>
      <sz val="10"/>
      <color indexed="8"/>
      <name val="MS Sans Serif"/>
      <family val="2"/>
    </font>
    <font>
      <b/>
      <sz val="12"/>
      <name val="Arabic Transparent"/>
      <family val="0"/>
    </font>
    <font>
      <b/>
      <sz val="16"/>
      <name val="Arabic Transparent"/>
      <family val="0"/>
    </font>
    <font>
      <b/>
      <sz val="16"/>
      <name val="Calibri"/>
      <family val="2"/>
    </font>
    <font>
      <sz val="12"/>
      <name val="Arabic Transparent"/>
      <family val="0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abic Transparent"/>
      <family val="0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Arabic Transparent"/>
      <family val="0"/>
    </font>
    <font>
      <b/>
      <sz val="8"/>
      <color theme="1"/>
      <name val="Arabic Transparent"/>
      <family val="0"/>
    </font>
    <font>
      <b/>
      <sz val="10"/>
      <color theme="1"/>
      <name val="Arabic Transparent"/>
      <family val="0"/>
    </font>
    <font>
      <b/>
      <sz val="11"/>
      <color theme="1"/>
      <name val="Arabic Transparent"/>
      <family val="0"/>
    </font>
    <font>
      <b/>
      <sz val="12"/>
      <color theme="1"/>
      <name val="Calibri"/>
      <family val="2"/>
    </font>
    <font>
      <b/>
      <sz val="14"/>
      <color theme="1"/>
      <name val="Arabic Transparent"/>
      <family val="0"/>
    </font>
    <font>
      <b/>
      <sz val="9"/>
      <color theme="1"/>
      <name val="Calibri"/>
      <family val="2"/>
    </font>
    <font>
      <b/>
      <sz val="16"/>
      <color theme="1"/>
      <name val="Arabic Transparent"/>
      <family val="0"/>
    </font>
    <font>
      <sz val="11"/>
      <color theme="1"/>
      <name val="Arabic Transparent"/>
      <family val="0"/>
    </font>
    <font>
      <b/>
      <sz val="24"/>
      <color theme="1"/>
      <name val="Arabic Transparent"/>
      <family val="0"/>
    </font>
    <font>
      <sz val="10"/>
      <color theme="1"/>
      <name val="Arabic Transparent"/>
      <family val="0"/>
    </font>
    <font>
      <b/>
      <sz val="10"/>
      <color theme="1"/>
      <name val="Calibri"/>
      <family val="2"/>
    </font>
    <font>
      <sz val="12"/>
      <color theme="1"/>
      <name val="Arabic Transparent"/>
      <family val="0"/>
    </font>
    <font>
      <sz val="8"/>
      <color theme="1"/>
      <name val="Arabic Transparent"/>
      <family val="0"/>
    </font>
    <font>
      <sz val="8.5"/>
      <color theme="1"/>
      <name val="Arabic Transparent"/>
      <family val="0"/>
    </font>
    <font>
      <b/>
      <sz val="10"/>
      <color rgb="FF000000"/>
      <name val="Arabic Transparent"/>
      <family val="0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18"/>
      <color theme="1"/>
      <name val="Times New Roman"/>
      <family val="1"/>
    </font>
    <font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color theme="1"/>
      <name val="Calibri"/>
      <family val="2"/>
    </font>
    <font>
      <b/>
      <u val="single"/>
      <sz val="16"/>
      <color theme="1"/>
      <name val="Arabic Transparent"/>
      <family val="0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/>
      <right style="double"/>
      <top style="double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double"/>
      <bottom/>
    </border>
    <border>
      <left/>
      <right/>
      <top style="medium"/>
      <bottom/>
    </border>
    <border>
      <left/>
      <right style="thick"/>
      <top/>
      <bottom/>
    </border>
    <border>
      <left style="thick"/>
      <right style="thick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0" borderId="2" applyNumberFormat="0" applyFill="0" applyAlignment="0" applyProtection="0"/>
    <xf numFmtId="0" fontId="0" fillId="27" borderId="3" applyNumberFormat="0" applyFont="0" applyAlignment="0" applyProtection="0"/>
    <xf numFmtId="0" fontId="88" fillId="28" borderId="1" applyNumberFormat="0" applyAlignment="0" applyProtection="0"/>
    <xf numFmtId="0" fontId="8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0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26" borderId="4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2" borderId="9" applyNumberFormat="0" applyAlignment="0" applyProtection="0"/>
  </cellStyleXfs>
  <cellXfs count="706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100" fillId="34" borderId="10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100" fillId="34" borderId="10" xfId="0" applyFont="1" applyFill="1" applyBorder="1" applyAlignment="1">
      <alignment horizontal="center"/>
    </xf>
    <xf numFmtId="164" fontId="100" fillId="0" borderId="10" xfId="0" applyNumberFormat="1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01" fillId="0" borderId="10" xfId="0" applyFont="1" applyBorder="1" applyAlignment="1">
      <alignment/>
    </xf>
    <xf numFmtId="0" fontId="102" fillId="33" borderId="10" xfId="0" applyFont="1" applyFill="1" applyBorder="1" applyAlignment="1">
      <alignment/>
    </xf>
    <xf numFmtId="0" fontId="102" fillId="34" borderId="10" xfId="0" applyFont="1" applyFill="1" applyBorder="1" applyAlignment="1">
      <alignment/>
    </xf>
    <xf numFmtId="0" fontId="102" fillId="34" borderId="10" xfId="0" applyFont="1" applyFill="1" applyBorder="1" applyAlignment="1">
      <alignment horizontal="center"/>
    </xf>
    <xf numFmtId="164" fontId="102" fillId="34" borderId="10" xfId="0" applyNumberFormat="1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164" fontId="98" fillId="0" borderId="0" xfId="0" applyNumberFormat="1" applyFont="1" applyAlignment="1">
      <alignment horizontal="center"/>
    </xf>
    <xf numFmtId="0" fontId="103" fillId="34" borderId="10" xfId="0" applyFont="1" applyFill="1" applyBorder="1" applyAlignment="1">
      <alignment horizontal="center"/>
    </xf>
    <xf numFmtId="164" fontId="103" fillId="34" borderId="10" xfId="0" applyNumberFormat="1" applyFont="1" applyFill="1" applyBorder="1" applyAlignment="1">
      <alignment horizontal="center"/>
    </xf>
    <xf numFmtId="164" fontId="103" fillId="33" borderId="10" xfId="0" applyNumberFormat="1" applyFont="1" applyFill="1" applyBorder="1" applyAlignment="1">
      <alignment horizontal="center"/>
    </xf>
    <xf numFmtId="164" fontId="98" fillId="34" borderId="10" xfId="0" applyNumberFormat="1" applyFont="1" applyFill="1" applyBorder="1" applyAlignment="1">
      <alignment horizontal="center"/>
    </xf>
    <xf numFmtId="164" fontId="98" fillId="0" borderId="10" xfId="0" applyNumberFormat="1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4" fillId="0" borderId="0" xfId="0" applyFont="1" applyAlignment="1">
      <alignment horizontal="right"/>
    </xf>
    <xf numFmtId="1" fontId="104" fillId="0" borderId="0" xfId="0" applyNumberFormat="1" applyFont="1" applyAlignment="1">
      <alignment horizontal="right"/>
    </xf>
    <xf numFmtId="0" fontId="105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1" fontId="106" fillId="0" borderId="0" xfId="0" applyNumberFormat="1" applyFont="1" applyAlignment="1">
      <alignment horizontal="center"/>
    </xf>
    <xf numFmtId="0" fontId="104" fillId="0" borderId="0" xfId="0" applyFont="1" applyAlignment="1">
      <alignment vertical="center"/>
    </xf>
    <xf numFmtId="0" fontId="104" fillId="0" borderId="0" xfId="0" applyFont="1" applyAlignment="1">
      <alignment/>
    </xf>
    <xf numFmtId="0" fontId="106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03" fillId="0" borderId="0" xfId="0" applyFont="1" applyBorder="1" applyAlignment="1">
      <alignment horizontal="center"/>
    </xf>
    <xf numFmtId="1" fontId="106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0" fillId="0" borderId="0" xfId="0" applyFont="1" applyAlignment="1">
      <alignment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/>
    </xf>
    <xf numFmtId="164" fontId="109" fillId="0" borderId="0" xfId="0" applyNumberFormat="1" applyFont="1" applyFill="1" applyBorder="1" applyAlignment="1">
      <alignment horizontal="center"/>
    </xf>
    <xf numFmtId="165" fontId="107" fillId="0" borderId="0" xfId="0" applyNumberFormat="1" applyFont="1" applyFill="1" applyBorder="1" applyAlignment="1">
      <alignment/>
    </xf>
    <xf numFmtId="14" fontId="107" fillId="0" borderId="0" xfId="0" applyNumberFormat="1" applyFont="1" applyFill="1" applyAlignment="1">
      <alignment horizontal="center"/>
    </xf>
    <xf numFmtId="0" fontId="104" fillId="0" borderId="0" xfId="0" applyFont="1" applyFill="1" applyAlignment="1">
      <alignment/>
    </xf>
    <xf numFmtId="0" fontId="104" fillId="0" borderId="0" xfId="0" applyFont="1" applyFill="1" applyAlignment="1">
      <alignment horizontal="center"/>
    </xf>
    <xf numFmtId="1" fontId="104" fillId="0" borderId="0" xfId="0" applyNumberFormat="1" applyFont="1" applyAlignment="1">
      <alignment/>
    </xf>
    <xf numFmtId="0" fontId="100" fillId="0" borderId="0" xfId="0" applyFont="1" applyAlignment="1">
      <alignment horizontal="right"/>
    </xf>
    <xf numFmtId="0" fontId="104" fillId="0" borderId="0" xfId="0" applyFont="1" applyAlignment="1">
      <alignment horizontal="right" vertical="center"/>
    </xf>
    <xf numFmtId="0" fontId="104" fillId="0" borderId="0" xfId="0" applyFont="1" applyFill="1" applyAlignment="1">
      <alignment horizontal="right"/>
    </xf>
    <xf numFmtId="0" fontId="105" fillId="0" borderId="10" xfId="0" applyFont="1" applyFill="1" applyBorder="1" applyAlignment="1">
      <alignment horizontal="center" vertical="center"/>
    </xf>
    <xf numFmtId="1" fontId="105" fillId="0" borderId="10" xfId="0" applyNumberFormat="1" applyFont="1" applyFill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1" fontId="105" fillId="0" borderId="11" xfId="0" applyNumberFormat="1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6" fillId="0" borderId="12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4" fillId="0" borderId="13" xfId="50" applyFont="1" applyFill="1" applyBorder="1" applyAlignment="1">
      <alignment horizontal="center" vertical="center" wrapText="1" readingOrder="2"/>
      <protection/>
    </xf>
    <xf numFmtId="164" fontId="107" fillId="0" borderId="10" xfId="0" applyNumberFormat="1" applyFont="1" applyFill="1" applyBorder="1" applyAlignment="1">
      <alignment horizontal="center"/>
    </xf>
    <xf numFmtId="166" fontId="107" fillId="0" borderId="10" xfId="0" applyNumberFormat="1" applyFont="1" applyFill="1" applyBorder="1" applyAlignment="1">
      <alignment horizontal="center"/>
    </xf>
    <xf numFmtId="0" fontId="100" fillId="0" borderId="14" xfId="0" applyFont="1" applyFill="1" applyBorder="1" applyAlignment="1">
      <alignment vertical="center"/>
    </xf>
    <xf numFmtId="0" fontId="100" fillId="0" borderId="15" xfId="0" applyFont="1" applyFill="1" applyBorder="1" applyAlignment="1">
      <alignment vertical="center"/>
    </xf>
    <xf numFmtId="0" fontId="100" fillId="0" borderId="12" xfId="0" applyFont="1" applyFill="1" applyBorder="1" applyAlignment="1">
      <alignment horizontal="center" vertical="center"/>
    </xf>
    <xf numFmtId="0" fontId="4" fillId="0" borderId="12" xfId="50" applyFont="1" applyFill="1" applyBorder="1" applyAlignment="1">
      <alignment horizontal="center" vertical="center" wrapText="1" readingOrder="2"/>
      <protection/>
    </xf>
    <xf numFmtId="0" fontId="100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 readingOrder="2"/>
    </xf>
    <xf numFmtId="0" fontId="100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98" fillId="35" borderId="10" xfId="0" applyFont="1" applyFill="1" applyBorder="1" applyAlignment="1">
      <alignment horizontal="center" vertical="center" textRotation="90"/>
    </xf>
    <xf numFmtId="0" fontId="100" fillId="35" borderId="1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 wrapText="1" readingOrder="2"/>
    </xf>
    <xf numFmtId="0" fontId="100" fillId="35" borderId="18" xfId="0" applyFont="1" applyFill="1" applyBorder="1" applyAlignment="1">
      <alignment horizontal="center" vertical="center"/>
    </xf>
    <xf numFmtId="0" fontId="104" fillId="35" borderId="18" xfId="0" applyFont="1" applyFill="1" applyBorder="1" applyAlignment="1">
      <alignment horizontal="center" vertical="center"/>
    </xf>
    <xf numFmtId="0" fontId="4" fillId="35" borderId="18" xfId="50" applyFont="1" applyFill="1" applyBorder="1" applyAlignment="1">
      <alignment horizontal="center" vertical="center" wrapText="1" readingOrder="2"/>
      <protection/>
    </xf>
    <xf numFmtId="0" fontId="4" fillId="35" borderId="19" xfId="50" applyFont="1" applyFill="1" applyBorder="1" applyAlignment="1">
      <alignment horizontal="center" vertical="center" wrapText="1" readingOrder="2"/>
      <protection/>
    </xf>
    <xf numFmtId="1" fontId="106" fillId="35" borderId="10" xfId="0" applyNumberFormat="1" applyFont="1" applyFill="1" applyBorder="1" applyAlignment="1">
      <alignment horizontal="center" vertical="center"/>
    </xf>
    <xf numFmtId="1" fontId="105" fillId="35" borderId="10" xfId="0" applyNumberFormat="1" applyFont="1" applyFill="1" applyBorder="1" applyAlignment="1">
      <alignment horizontal="center" vertical="center"/>
    </xf>
    <xf numFmtId="164" fontId="107" fillId="35" borderId="17" xfId="0" applyNumberFormat="1" applyFont="1" applyFill="1" applyBorder="1" applyAlignment="1">
      <alignment horizontal="center" vertical="center"/>
    </xf>
    <xf numFmtId="1" fontId="107" fillId="35" borderId="18" xfId="0" applyNumberFormat="1" applyFont="1" applyFill="1" applyBorder="1" applyAlignment="1">
      <alignment horizontal="center" vertical="center"/>
    </xf>
    <xf numFmtId="1" fontId="105" fillId="35" borderId="18" xfId="0" applyNumberFormat="1" applyFont="1" applyFill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164" fontId="104" fillId="0" borderId="0" xfId="0" applyNumberFormat="1" applyFont="1" applyFill="1" applyBorder="1" applyAlignment="1">
      <alignment horizontal="center" vertical="center"/>
    </xf>
    <xf numFmtId="0" fontId="106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" fontId="104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/>
    </xf>
    <xf numFmtId="166" fontId="100" fillId="0" borderId="20" xfId="0" applyNumberFormat="1" applyFont="1" applyFill="1" applyBorder="1" applyAlignment="1">
      <alignment horizontal="right" vertical="center"/>
    </xf>
    <xf numFmtId="1" fontId="106" fillId="0" borderId="0" xfId="0" applyNumberFormat="1" applyFont="1" applyFill="1" applyBorder="1" applyAlignment="1">
      <alignment horizontal="center"/>
    </xf>
    <xf numFmtId="164" fontId="103" fillId="0" borderId="0" xfId="0" applyNumberFormat="1" applyFont="1" applyFill="1" applyBorder="1" applyAlignment="1">
      <alignment horizontal="center" textRotation="90"/>
    </xf>
    <xf numFmtId="0" fontId="27" fillId="0" borderId="0" xfId="0" applyFont="1" applyAlignment="1">
      <alignment/>
    </xf>
    <xf numFmtId="0" fontId="104" fillId="0" borderId="0" xfId="0" applyFont="1" applyBorder="1" applyAlignment="1">
      <alignment horizontal="center" vertical="center"/>
    </xf>
    <xf numFmtId="166" fontId="104" fillId="0" borderId="0" xfId="0" applyNumberFormat="1" applyFont="1" applyFill="1" applyBorder="1" applyAlignment="1">
      <alignment horizontal="center" vertical="center"/>
    </xf>
    <xf numFmtId="166" fontId="104" fillId="0" borderId="0" xfId="0" applyNumberFormat="1" applyFont="1" applyBorder="1" applyAlignment="1">
      <alignment horizontal="center" vertical="center"/>
    </xf>
    <xf numFmtId="1" fontId="104" fillId="0" borderId="0" xfId="0" applyNumberFormat="1" applyFont="1" applyBorder="1" applyAlignment="1">
      <alignment horizontal="left" vertical="center"/>
    </xf>
    <xf numFmtId="0" fontId="105" fillId="0" borderId="0" xfId="0" applyFont="1" applyBorder="1" applyAlignment="1">
      <alignment horizontal="center" vertical="center"/>
    </xf>
    <xf numFmtId="1" fontId="104" fillId="0" borderId="0" xfId="0" applyNumberFormat="1" applyFont="1" applyFill="1" applyBorder="1" applyAlignment="1">
      <alignment horizontal="center" vertical="center" textRotation="90"/>
    </xf>
    <xf numFmtId="168" fontId="105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64" fontId="104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4" fontId="109" fillId="0" borderId="0" xfId="0" applyNumberFormat="1" applyFont="1" applyFill="1" applyBorder="1" applyAlignment="1">
      <alignment horizontal="center"/>
    </xf>
    <xf numFmtId="0" fontId="104" fillId="0" borderId="0" xfId="0" applyFont="1" applyBorder="1" applyAlignment="1">
      <alignment horizontal="center" vertical="center"/>
    </xf>
    <xf numFmtId="0" fontId="104" fillId="0" borderId="0" xfId="0" applyFont="1" applyAlignment="1">
      <alignment horizontal="right"/>
    </xf>
    <xf numFmtId="0" fontId="100" fillId="0" borderId="16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8" fillId="34" borderId="10" xfId="0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98" fillId="0" borderId="10" xfId="0" applyFont="1" applyBorder="1" applyAlignment="1">
      <alignment horizontal="center"/>
    </xf>
    <xf numFmtId="164" fontId="107" fillId="35" borderId="10" xfId="0" applyNumberFormat="1" applyFont="1" applyFill="1" applyBorder="1" applyAlignment="1">
      <alignment horizontal="center"/>
    </xf>
    <xf numFmtId="0" fontId="106" fillId="0" borderId="15" xfId="0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 horizontal="center" vertical="center"/>
    </xf>
    <xf numFmtId="0" fontId="104" fillId="0" borderId="16" xfId="0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0" fontId="104" fillId="0" borderId="0" xfId="0" applyFont="1" applyBorder="1" applyAlignment="1">
      <alignment horizontal="right"/>
    </xf>
    <xf numFmtId="1" fontId="104" fillId="0" borderId="0" xfId="0" applyNumberFormat="1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105" fillId="0" borderId="0" xfId="0" applyFont="1" applyBorder="1" applyAlignment="1">
      <alignment/>
    </xf>
    <xf numFmtId="0" fontId="100" fillId="0" borderId="0" xfId="0" applyFont="1" applyBorder="1" applyAlignment="1">
      <alignment/>
    </xf>
    <xf numFmtId="1" fontId="106" fillId="0" borderId="0" xfId="0" applyNumberFormat="1" applyFont="1" applyBorder="1" applyAlignment="1">
      <alignment/>
    </xf>
    <xf numFmtId="0" fontId="104" fillId="0" borderId="21" xfId="0" applyFont="1" applyBorder="1" applyAlignment="1">
      <alignment horizontal="center" vertical="center"/>
    </xf>
    <xf numFmtId="164" fontId="104" fillId="0" borderId="10" xfId="0" applyNumberFormat="1" applyFont="1" applyFill="1" applyBorder="1" applyAlignment="1">
      <alignment horizontal="center"/>
    </xf>
    <xf numFmtId="166" fontId="104" fillId="0" borderId="10" xfId="0" applyNumberFormat="1" applyFont="1" applyFill="1" applyBorder="1" applyAlignment="1">
      <alignment horizontal="center"/>
    </xf>
    <xf numFmtId="0" fontId="98" fillId="0" borderId="0" xfId="0" applyFont="1" applyAlignment="1">
      <alignment/>
    </xf>
    <xf numFmtId="1" fontId="109" fillId="36" borderId="0" xfId="0" applyNumberFormat="1" applyFont="1" applyFill="1" applyBorder="1" applyAlignment="1">
      <alignment horizontal="center" vertical="center"/>
    </xf>
    <xf numFmtId="166" fontId="111" fillId="36" borderId="0" xfId="0" applyNumberFormat="1" applyFont="1" applyFill="1" applyBorder="1" applyAlignment="1">
      <alignment horizontal="center"/>
    </xf>
    <xf numFmtId="164" fontId="107" fillId="35" borderId="22" xfId="0" applyNumberFormat="1" applyFont="1" applyFill="1" applyBorder="1" applyAlignment="1">
      <alignment horizontal="center" vertical="center"/>
    </xf>
    <xf numFmtId="1" fontId="107" fillId="35" borderId="23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108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100" fillId="34" borderId="24" xfId="0" applyNumberFormat="1" applyFont="1" applyFill="1" applyBorder="1" applyAlignment="1">
      <alignment horizontal="center"/>
    </xf>
    <xf numFmtId="0" fontId="100" fillId="34" borderId="24" xfId="0" applyFont="1" applyFill="1" applyBorder="1" applyAlignment="1">
      <alignment horizontal="center"/>
    </xf>
    <xf numFmtId="0" fontId="104" fillId="0" borderId="10" xfId="0" applyFont="1" applyFill="1" applyBorder="1" applyAlignment="1">
      <alignment/>
    </xf>
    <xf numFmtId="0" fontId="104" fillId="0" borderId="10" xfId="0" applyFont="1" applyBorder="1" applyAlignment="1">
      <alignment/>
    </xf>
    <xf numFmtId="0" fontId="98" fillId="0" borderId="10" xfId="0" applyFont="1" applyBorder="1" applyAlignment="1">
      <alignment/>
    </xf>
    <xf numFmtId="14" fontId="98" fillId="0" borderId="10" xfId="0" applyNumberFormat="1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104" fillId="0" borderId="24" xfId="0" applyFont="1" applyBorder="1" applyAlignment="1">
      <alignment/>
    </xf>
    <xf numFmtId="14" fontId="0" fillId="0" borderId="24" xfId="0" applyNumberFormat="1" applyBorder="1" applyAlignment="1">
      <alignment horizontal="center"/>
    </xf>
    <xf numFmtId="0" fontId="100" fillId="0" borderId="10" xfId="0" applyFont="1" applyFill="1" applyBorder="1" applyAlignment="1">
      <alignment horizontal="center" vertical="center"/>
    </xf>
    <xf numFmtId="0" fontId="109" fillId="0" borderId="14" xfId="0" applyFont="1" applyFill="1" applyBorder="1" applyAlignment="1">
      <alignment horizontal="center" vertical="center"/>
    </xf>
    <xf numFmtId="0" fontId="109" fillId="0" borderId="16" xfId="0" applyFont="1" applyFill="1" applyBorder="1" applyAlignment="1">
      <alignment horizontal="center" vertical="center"/>
    </xf>
    <xf numFmtId="0" fontId="109" fillId="35" borderId="17" xfId="0" applyFont="1" applyFill="1" applyBorder="1" applyAlignment="1">
      <alignment horizontal="center" vertical="center"/>
    </xf>
    <xf numFmtId="0" fontId="107" fillId="0" borderId="15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 readingOrder="2"/>
    </xf>
    <xf numFmtId="0" fontId="106" fillId="35" borderId="18" xfId="0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0" fontId="112" fillId="0" borderId="0" xfId="0" applyFont="1" applyAlignment="1">
      <alignment/>
    </xf>
    <xf numFmtId="0" fontId="109" fillId="0" borderId="0" xfId="0" applyFont="1" applyAlignment="1">
      <alignment/>
    </xf>
    <xf numFmtId="0" fontId="112" fillId="0" borderId="0" xfId="0" applyFont="1" applyBorder="1" applyAlignment="1">
      <alignment/>
    </xf>
    <xf numFmtId="0" fontId="113" fillId="0" borderId="0" xfId="0" applyFont="1" applyBorder="1" applyAlignment="1">
      <alignment vertical="center"/>
    </xf>
    <xf numFmtId="0" fontId="104" fillId="0" borderId="0" xfId="0" applyFont="1" applyAlignment="1">
      <alignment/>
    </xf>
    <xf numFmtId="0" fontId="114" fillId="0" borderId="0" xfId="0" applyFont="1" applyAlignment="1">
      <alignment/>
    </xf>
    <xf numFmtId="0" fontId="112" fillId="0" borderId="0" xfId="0" applyFont="1" applyAlignment="1">
      <alignment/>
    </xf>
    <xf numFmtId="0" fontId="114" fillId="0" borderId="0" xfId="0" applyFont="1" applyAlignment="1">
      <alignment/>
    </xf>
    <xf numFmtId="0" fontId="34" fillId="0" borderId="0" xfId="0" applyFont="1" applyAlignment="1">
      <alignment/>
    </xf>
    <xf numFmtId="0" fontId="107" fillId="0" borderId="0" xfId="0" applyFont="1" applyAlignment="1">
      <alignment/>
    </xf>
    <xf numFmtId="0" fontId="109" fillId="37" borderId="0" xfId="0" applyFont="1" applyFill="1" applyAlignment="1">
      <alignment/>
    </xf>
    <xf numFmtId="0" fontId="111" fillId="37" borderId="0" xfId="0" applyFont="1" applyFill="1" applyAlignment="1">
      <alignment/>
    </xf>
    <xf numFmtId="165" fontId="104" fillId="37" borderId="0" xfId="0" applyNumberFormat="1" applyFont="1" applyFill="1" applyAlignment="1">
      <alignment/>
    </xf>
    <xf numFmtId="165" fontId="111" fillId="37" borderId="0" xfId="0" applyNumberFormat="1" applyFont="1" applyFill="1" applyAlignment="1">
      <alignment/>
    </xf>
    <xf numFmtId="0" fontId="112" fillId="0" borderId="0" xfId="0" applyFont="1" applyAlignment="1">
      <alignment horizontal="center"/>
    </xf>
    <xf numFmtId="16" fontId="112" fillId="0" borderId="0" xfId="0" applyNumberFormat="1" applyFont="1" applyAlignment="1">
      <alignment horizontal="center"/>
    </xf>
    <xf numFmtId="0" fontId="109" fillId="0" borderId="0" xfId="0" applyFont="1" applyAlignment="1">
      <alignment horizontal="center"/>
    </xf>
    <xf numFmtId="0" fontId="98" fillId="0" borderId="0" xfId="0" applyFont="1" applyAlignment="1">
      <alignment horizontal="right"/>
    </xf>
    <xf numFmtId="0" fontId="107" fillId="37" borderId="0" xfId="0" applyFont="1" applyFill="1" applyAlignment="1">
      <alignment/>
    </xf>
    <xf numFmtId="0" fontId="112" fillId="37" borderId="0" xfId="0" applyFont="1" applyFill="1" applyAlignment="1">
      <alignment/>
    </xf>
    <xf numFmtId="0" fontId="107" fillId="37" borderId="0" xfId="0" applyFont="1" applyFill="1" applyAlignment="1">
      <alignment/>
    </xf>
    <xf numFmtId="0" fontId="35" fillId="0" borderId="0" xfId="0" applyFont="1" applyAlignment="1">
      <alignment/>
    </xf>
    <xf numFmtId="0" fontId="112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9" fillId="0" borderId="0" xfId="0" applyFont="1" applyAlignment="1">
      <alignment vertical="center"/>
    </xf>
    <xf numFmtId="0" fontId="115" fillId="0" borderId="0" xfId="0" applyFont="1" applyAlignment="1">
      <alignment/>
    </xf>
    <xf numFmtId="0" fontId="116" fillId="0" borderId="0" xfId="0" applyFont="1" applyAlignment="1">
      <alignment horizontal="center"/>
    </xf>
    <xf numFmtId="0" fontId="116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117" fillId="0" borderId="0" xfId="0" applyNumberFormat="1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1" fontId="114" fillId="0" borderId="0" xfId="0" applyNumberFormat="1" applyFont="1" applyBorder="1" applyAlignment="1">
      <alignment horizontal="center" vertical="center"/>
    </xf>
    <xf numFmtId="167" fontId="104" fillId="38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166" fontId="104" fillId="38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7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109" fillId="0" borderId="25" xfId="0" applyFont="1" applyBorder="1" applyAlignment="1">
      <alignment/>
    </xf>
    <xf numFmtId="0" fontId="44" fillId="0" borderId="10" xfId="0" applyFont="1" applyBorder="1" applyAlignment="1">
      <alignment horizontal="center"/>
    </xf>
    <xf numFmtId="167" fontId="106" fillId="0" borderId="10" xfId="0" applyNumberFormat="1" applyFont="1" applyBorder="1" applyAlignment="1">
      <alignment horizontal="center" vertical="center" readingOrder="2"/>
    </xf>
    <xf numFmtId="12" fontId="109" fillId="0" borderId="10" xfId="0" applyNumberFormat="1" applyFont="1" applyBorder="1" applyAlignment="1">
      <alignment horizontal="center" vertical="center"/>
    </xf>
    <xf numFmtId="9" fontId="3" fillId="0" borderId="10" xfId="51" applyFont="1" applyFill="1" applyBorder="1" applyAlignment="1">
      <alignment horizontal="center" vertical="center"/>
    </xf>
    <xf numFmtId="167" fontId="106" fillId="0" borderId="10" xfId="0" applyNumberFormat="1" applyFont="1" applyBorder="1" applyAlignment="1">
      <alignment horizontal="center" readingOrder="2"/>
    </xf>
    <xf numFmtId="0" fontId="10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109" fillId="0" borderId="0" xfId="0" applyFont="1" applyBorder="1" applyAlignment="1">
      <alignment horizontal="center" readingOrder="2"/>
    </xf>
    <xf numFmtId="0" fontId="106" fillId="0" borderId="0" xfId="0" applyFont="1" applyAlignment="1">
      <alignment readingOrder="2"/>
    </xf>
    <xf numFmtId="0" fontId="4" fillId="0" borderId="0" xfId="0" applyFont="1" applyFill="1" applyAlignment="1">
      <alignment readingOrder="2"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readingOrder="1"/>
    </xf>
    <xf numFmtId="0" fontId="109" fillId="0" borderId="26" xfId="0" applyFont="1" applyBorder="1" applyAlignment="1">
      <alignment/>
    </xf>
    <xf numFmtId="0" fontId="119" fillId="0" borderId="0" xfId="0" applyFont="1" applyBorder="1" applyAlignment="1">
      <alignment horizontal="left" readingOrder="1"/>
    </xf>
    <xf numFmtId="0" fontId="119" fillId="0" borderId="0" xfId="0" applyFont="1" applyBorder="1" applyAlignment="1">
      <alignment horizontal="center" readingOrder="1"/>
    </xf>
    <xf numFmtId="0" fontId="4" fillId="0" borderId="0" xfId="0" applyFont="1" applyFill="1" applyBorder="1" applyAlignment="1">
      <alignment horizontal="left" readingOrder="1"/>
    </xf>
    <xf numFmtId="0" fontId="111" fillId="0" borderId="25" xfId="0" applyFont="1" applyBorder="1" applyAlignment="1">
      <alignment/>
    </xf>
    <xf numFmtId="16" fontId="11" fillId="0" borderId="0" xfId="0" applyNumberFormat="1" applyFont="1" applyAlignment="1">
      <alignment/>
    </xf>
    <xf numFmtId="165" fontId="109" fillId="39" borderId="0" xfId="0" applyNumberFormat="1" applyFont="1" applyFill="1" applyAlignment="1">
      <alignment/>
    </xf>
    <xf numFmtId="0" fontId="111" fillId="0" borderId="0" xfId="0" applyFont="1" applyAlignment="1">
      <alignment vertical="center"/>
    </xf>
    <xf numFmtId="164" fontId="117" fillId="0" borderId="10" xfId="0" applyNumberFormat="1" applyFont="1" applyFill="1" applyBorder="1" applyAlignment="1">
      <alignment horizontal="center" vertical="center"/>
    </xf>
    <xf numFmtId="0" fontId="117" fillId="0" borderId="10" xfId="0" applyFont="1" applyFill="1" applyBorder="1" applyAlignment="1">
      <alignment horizontal="center" vertical="center"/>
    </xf>
    <xf numFmtId="0" fontId="118" fillId="0" borderId="10" xfId="0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textRotation="90"/>
    </xf>
    <xf numFmtId="0" fontId="36" fillId="0" borderId="10" xfId="0" applyFont="1" applyFill="1" applyBorder="1" applyAlignment="1">
      <alignment textRotation="90"/>
    </xf>
    <xf numFmtId="167" fontId="106" fillId="0" borderId="10" xfId="0" applyNumberFormat="1" applyFont="1" applyFill="1" applyBorder="1" applyAlignment="1">
      <alignment horizontal="center" textRotation="90"/>
    </xf>
    <xf numFmtId="167" fontId="107" fillId="40" borderId="25" xfId="0" applyNumberFormat="1" applyFont="1" applyFill="1" applyBorder="1" applyAlignment="1">
      <alignment horizontal="center"/>
    </xf>
    <xf numFmtId="1" fontId="107" fillId="0" borderId="27" xfId="0" applyNumberFormat="1" applyFont="1" applyFill="1" applyBorder="1" applyAlignment="1">
      <alignment horizontal="center"/>
    </xf>
    <xf numFmtId="167" fontId="106" fillId="0" borderId="27" xfId="0" applyNumberFormat="1" applyFont="1" applyFill="1" applyBorder="1" applyAlignment="1">
      <alignment horizontal="center"/>
    </xf>
    <xf numFmtId="167" fontId="4" fillId="40" borderId="27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" fontId="107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01" fillId="0" borderId="10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/>
    </xf>
    <xf numFmtId="0" fontId="103" fillId="34" borderId="28" xfId="0" applyFont="1" applyFill="1" applyBorder="1" applyAlignment="1">
      <alignment horizontal="center"/>
    </xf>
    <xf numFmtId="164" fontId="103" fillId="41" borderId="10" xfId="0" applyNumberFormat="1" applyFont="1" applyFill="1" applyBorder="1" applyAlignment="1">
      <alignment horizontal="center"/>
    </xf>
    <xf numFmtId="0" fontId="103" fillId="41" borderId="28" xfId="0" applyFont="1" applyFill="1" applyBorder="1" applyAlignment="1">
      <alignment horizontal="center"/>
    </xf>
    <xf numFmtId="164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164" fontId="117" fillId="33" borderId="10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 horizontal="right"/>
    </xf>
    <xf numFmtId="0" fontId="121" fillId="0" borderId="11" xfId="0" applyFont="1" applyFill="1" applyBorder="1" applyAlignment="1">
      <alignment horizontal="center" vertical="center" textRotation="90"/>
    </xf>
    <xf numFmtId="0" fontId="121" fillId="0" borderId="18" xfId="0" applyFont="1" applyFill="1" applyBorder="1" applyAlignment="1">
      <alignment horizontal="center" vertical="center" textRotation="90"/>
    </xf>
    <xf numFmtId="0" fontId="121" fillId="0" borderId="24" xfId="0" applyFont="1" applyFill="1" applyBorder="1" applyAlignment="1">
      <alignment horizontal="center" vertical="center" textRotation="90"/>
    </xf>
    <xf numFmtId="0" fontId="111" fillId="0" borderId="0" xfId="0" applyFont="1" applyAlignment="1">
      <alignment horizontal="right"/>
    </xf>
    <xf numFmtId="0" fontId="109" fillId="0" borderId="0" xfId="0" applyFont="1" applyAlignment="1">
      <alignment horizontal="right"/>
    </xf>
    <xf numFmtId="0" fontId="109" fillId="0" borderId="0" xfId="0" applyFont="1" applyAlignment="1">
      <alignment horizontal="center"/>
    </xf>
    <xf numFmtId="164" fontId="100" fillId="33" borderId="10" xfId="0" applyNumberFormat="1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vertical="center"/>
    </xf>
    <xf numFmtId="164" fontId="118" fillId="0" borderId="28" xfId="0" applyNumberFormat="1" applyFont="1" applyFill="1" applyBorder="1" applyAlignment="1">
      <alignment horizontal="center" vertical="center"/>
    </xf>
    <xf numFmtId="165" fontId="109" fillId="37" borderId="0" xfId="0" applyNumberFormat="1" applyFont="1" applyFill="1" applyAlignment="1">
      <alignment/>
    </xf>
    <xf numFmtId="0" fontId="0" fillId="40" borderId="10" xfId="0" applyFill="1" applyBorder="1" applyAlignment="1">
      <alignment horizontal="center"/>
    </xf>
    <xf numFmtId="164" fontId="117" fillId="0" borderId="28" xfId="0" applyNumberFormat="1" applyFont="1" applyFill="1" applyBorder="1" applyAlignment="1">
      <alignment horizontal="center" vertical="center"/>
    </xf>
    <xf numFmtId="167" fontId="106" fillId="0" borderId="28" xfId="0" applyNumberFormat="1" applyFont="1" applyBorder="1" applyAlignment="1">
      <alignment horizontal="center" vertical="center" readingOrder="2"/>
    </xf>
    <xf numFmtId="0" fontId="11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/>
    </xf>
    <xf numFmtId="0" fontId="98" fillId="34" borderId="10" xfId="0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98" fillId="0" borderId="10" xfId="0" applyFont="1" applyBorder="1" applyAlignment="1">
      <alignment horizontal="center"/>
    </xf>
    <xf numFmtId="0" fontId="103" fillId="33" borderId="24" xfId="0" applyFont="1" applyFill="1" applyBorder="1" applyAlignment="1">
      <alignment horizontal="center"/>
    </xf>
    <xf numFmtId="0" fontId="115" fillId="33" borderId="24" xfId="0" applyFont="1" applyFill="1" applyBorder="1" applyAlignment="1">
      <alignment horizontal="center"/>
    </xf>
    <xf numFmtId="0" fontId="110" fillId="33" borderId="24" xfId="0" applyFont="1" applyFill="1" applyBorder="1" applyAlignment="1">
      <alignment horizontal="center"/>
    </xf>
    <xf numFmtId="0" fontId="110" fillId="33" borderId="10" xfId="0" applyFont="1" applyFill="1" applyBorder="1" applyAlignment="1">
      <alignment horizontal="center"/>
    </xf>
    <xf numFmtId="0" fontId="103" fillId="33" borderId="28" xfId="0" applyFont="1" applyFill="1" applyBorder="1" applyAlignment="1">
      <alignment horizontal="center"/>
    </xf>
    <xf numFmtId="0" fontId="103" fillId="33" borderId="30" xfId="0" applyFont="1" applyFill="1" applyBorder="1" applyAlignment="1">
      <alignment horizontal="center"/>
    </xf>
    <xf numFmtId="0" fontId="103" fillId="33" borderId="31" xfId="0" applyFont="1" applyFill="1" applyBorder="1" applyAlignment="1">
      <alignment horizontal="center"/>
    </xf>
    <xf numFmtId="0" fontId="0" fillId="42" borderId="0" xfId="0" applyFill="1" applyAlignment="1">
      <alignment/>
    </xf>
    <xf numFmtId="0" fontId="0" fillId="42" borderId="0" xfId="0" applyFill="1" applyAlignment="1">
      <alignment horizontal="center"/>
    </xf>
    <xf numFmtId="0" fontId="98" fillId="42" borderId="0" xfId="0" applyFont="1" applyFill="1" applyAlignment="1">
      <alignment horizontal="center"/>
    </xf>
    <xf numFmtId="164" fontId="98" fillId="42" borderId="0" xfId="0" applyNumberFormat="1" applyFont="1" applyFill="1" applyAlignment="1">
      <alignment horizontal="center"/>
    </xf>
    <xf numFmtId="164" fontId="0" fillId="42" borderId="0" xfId="0" applyNumberFormat="1" applyFill="1" applyAlignment="1">
      <alignment horizontal="center"/>
    </xf>
    <xf numFmtId="0" fontId="122" fillId="42" borderId="10" xfId="0" applyFont="1" applyFill="1" applyBorder="1" applyAlignment="1">
      <alignment/>
    </xf>
    <xf numFmtId="0" fontId="122" fillId="42" borderId="24" xfId="0" applyFont="1" applyFill="1" applyBorder="1" applyAlignment="1">
      <alignment horizontal="center"/>
    </xf>
    <xf numFmtId="0" fontId="122" fillId="42" borderId="24" xfId="0" applyFont="1" applyFill="1" applyBorder="1" applyAlignment="1">
      <alignment/>
    </xf>
    <xf numFmtId="0" fontId="123" fillId="42" borderId="24" xfId="0" applyFont="1" applyFill="1" applyBorder="1" applyAlignment="1">
      <alignment/>
    </xf>
    <xf numFmtId="14" fontId="122" fillId="42" borderId="24" xfId="0" applyNumberFormat="1" applyFont="1" applyFill="1" applyBorder="1" applyAlignment="1">
      <alignment horizontal="center"/>
    </xf>
    <xf numFmtId="0" fontId="123" fillId="42" borderId="24" xfId="0" applyFont="1" applyFill="1" applyBorder="1" applyAlignment="1">
      <alignment horizontal="center"/>
    </xf>
    <xf numFmtId="0" fontId="123" fillId="42" borderId="19" xfId="0" applyFont="1" applyFill="1" applyBorder="1" applyAlignment="1">
      <alignment/>
    </xf>
    <xf numFmtId="0" fontId="123" fillId="42" borderId="0" xfId="0" applyFont="1" applyFill="1" applyBorder="1" applyAlignment="1">
      <alignment/>
    </xf>
    <xf numFmtId="0" fontId="124" fillId="42" borderId="24" xfId="0" applyFont="1" applyFill="1" applyBorder="1" applyAlignment="1">
      <alignment horizontal="center"/>
    </xf>
    <xf numFmtId="0" fontId="124" fillId="42" borderId="10" xfId="0" applyFont="1" applyFill="1" applyBorder="1" applyAlignment="1">
      <alignment horizontal="center"/>
    </xf>
    <xf numFmtId="164" fontId="124" fillId="42" borderId="10" xfId="0" applyNumberFormat="1" applyFont="1" applyFill="1" applyBorder="1" applyAlignment="1">
      <alignment horizontal="center"/>
    </xf>
    <xf numFmtId="0" fontId="122" fillId="42" borderId="10" xfId="0" applyFont="1" applyFill="1" applyBorder="1" applyAlignment="1">
      <alignment horizontal="center"/>
    </xf>
    <xf numFmtId="0" fontId="123" fillId="42" borderId="10" xfId="0" applyFont="1" applyFill="1" applyBorder="1" applyAlignment="1">
      <alignment/>
    </xf>
    <xf numFmtId="14" fontId="122" fillId="42" borderId="10" xfId="0" applyNumberFormat="1" applyFont="1" applyFill="1" applyBorder="1" applyAlignment="1">
      <alignment horizontal="center"/>
    </xf>
    <xf numFmtId="0" fontId="123" fillId="42" borderId="10" xfId="0" applyFont="1" applyFill="1" applyBorder="1" applyAlignment="1">
      <alignment horizontal="center"/>
    </xf>
    <xf numFmtId="0" fontId="122" fillId="42" borderId="0" xfId="0" applyFont="1" applyFill="1" applyAlignment="1">
      <alignment/>
    </xf>
    <xf numFmtId="0" fontId="122" fillId="42" borderId="11" xfId="0" applyFont="1" applyFill="1" applyBorder="1" applyAlignment="1">
      <alignment horizontal="center"/>
    </xf>
    <xf numFmtId="14" fontId="122" fillId="42" borderId="11" xfId="0" applyNumberFormat="1" applyFont="1" applyFill="1" applyBorder="1" applyAlignment="1">
      <alignment horizontal="center"/>
    </xf>
    <xf numFmtId="0" fontId="122" fillId="42" borderId="11" xfId="0" applyFont="1" applyFill="1" applyBorder="1" applyAlignment="1">
      <alignment/>
    </xf>
    <xf numFmtId="0" fontId="123" fillId="42" borderId="11" xfId="0" applyFont="1" applyFill="1" applyBorder="1" applyAlignment="1">
      <alignment horizontal="center"/>
    </xf>
    <xf numFmtId="0" fontId="124" fillId="42" borderId="11" xfId="0" applyFont="1" applyFill="1" applyBorder="1" applyAlignment="1">
      <alignment horizontal="center"/>
    </xf>
    <xf numFmtId="164" fontId="124" fillId="42" borderId="11" xfId="0" applyNumberFormat="1" applyFont="1" applyFill="1" applyBorder="1" applyAlignment="1">
      <alignment horizontal="center"/>
    </xf>
    <xf numFmtId="0" fontId="124" fillId="42" borderId="0" xfId="0" applyFont="1" applyFill="1" applyAlignment="1">
      <alignment horizontal="center"/>
    </xf>
    <xf numFmtId="2" fontId="124" fillId="42" borderId="10" xfId="0" applyNumberFormat="1" applyFont="1" applyFill="1" applyBorder="1" applyAlignment="1">
      <alignment horizontal="center"/>
    </xf>
    <xf numFmtId="2" fontId="124" fillId="42" borderId="11" xfId="0" applyNumberFormat="1" applyFont="1" applyFill="1" applyBorder="1" applyAlignment="1">
      <alignment horizontal="center"/>
    </xf>
    <xf numFmtId="164" fontId="124" fillId="42" borderId="24" xfId="0" applyNumberFormat="1" applyFont="1" applyFill="1" applyBorder="1" applyAlignment="1">
      <alignment horizontal="center"/>
    </xf>
    <xf numFmtId="0" fontId="0" fillId="42" borderId="0" xfId="0" applyFill="1" applyBorder="1" applyAlignment="1">
      <alignment/>
    </xf>
    <xf numFmtId="0" fontId="124" fillId="42" borderId="10" xfId="0" applyNumberFormat="1" applyFont="1" applyFill="1" applyBorder="1" applyAlignment="1">
      <alignment horizontal="center" vertical="center" textRotation="135"/>
    </xf>
    <xf numFmtId="0" fontId="98" fillId="42" borderId="0" xfId="0" applyNumberFormat="1" applyFont="1" applyFill="1" applyAlignment="1">
      <alignment horizontal="center" vertical="center" textRotation="135"/>
    </xf>
    <xf numFmtId="0" fontId="98" fillId="42" borderId="0" xfId="0" applyNumberFormat="1" applyFont="1" applyFill="1" applyBorder="1" applyAlignment="1">
      <alignment horizontal="center" vertical="center" textRotation="135"/>
    </xf>
    <xf numFmtId="0" fontId="104" fillId="0" borderId="32" xfId="0" applyFont="1" applyBorder="1" applyAlignment="1">
      <alignment horizontal="center"/>
    </xf>
    <xf numFmtId="0" fontId="125" fillId="0" borderId="0" xfId="0" applyFont="1" applyAlignment="1">
      <alignment/>
    </xf>
    <xf numFmtId="0" fontId="125" fillId="0" borderId="0" xfId="0" applyFont="1" applyAlignment="1">
      <alignment horizontal="center"/>
    </xf>
    <xf numFmtId="0" fontId="125" fillId="0" borderId="0" xfId="0" applyFont="1" applyFill="1" applyAlignment="1">
      <alignment/>
    </xf>
    <xf numFmtId="0" fontId="123" fillId="0" borderId="0" xfId="0" applyFont="1" applyAlignment="1">
      <alignment/>
    </xf>
    <xf numFmtId="0" fontId="122" fillId="35" borderId="0" xfId="0" applyFont="1" applyFill="1" applyAlignment="1">
      <alignment/>
    </xf>
    <xf numFmtId="0" fontId="124" fillId="0" borderId="0" xfId="0" applyFont="1" applyAlignment="1">
      <alignment/>
    </xf>
    <xf numFmtId="0" fontId="108" fillId="0" borderId="0" xfId="0" applyFont="1" applyAlignment="1">
      <alignment/>
    </xf>
    <xf numFmtId="0" fontId="122" fillId="42" borderId="0" xfId="0" applyFont="1" applyFill="1" applyAlignment="1">
      <alignment horizontal="center"/>
    </xf>
    <xf numFmtId="165" fontId="124" fillId="0" borderId="0" xfId="0" applyNumberFormat="1" applyFont="1" applyAlignment="1">
      <alignment horizontal="center"/>
    </xf>
    <xf numFmtId="165" fontId="124" fillId="35" borderId="0" xfId="0" applyNumberFormat="1" applyFont="1" applyFill="1" applyAlignment="1">
      <alignment/>
    </xf>
    <xf numFmtId="165" fontId="126" fillId="42" borderId="0" xfId="0" applyNumberFormat="1" applyFont="1" applyFill="1" applyAlignment="1">
      <alignment horizontal="center"/>
    </xf>
    <xf numFmtId="165" fontId="122" fillId="35" borderId="0" xfId="0" applyNumberFormat="1" applyFont="1" applyFill="1" applyAlignment="1">
      <alignment/>
    </xf>
    <xf numFmtId="0" fontId="127" fillId="0" borderId="0" xfId="0" applyFont="1" applyAlignment="1">
      <alignment/>
    </xf>
    <xf numFmtId="0" fontId="115" fillId="0" borderId="0" xfId="0" applyFont="1" applyAlignment="1">
      <alignment/>
    </xf>
    <xf numFmtId="0" fontId="124" fillId="0" borderId="0" xfId="0" applyFont="1" applyAlignment="1">
      <alignment horizontal="center"/>
    </xf>
    <xf numFmtId="165" fontId="123" fillId="0" borderId="0" xfId="0" applyNumberFormat="1" applyFont="1" applyAlignment="1">
      <alignment horizontal="center" readingOrder="2"/>
    </xf>
    <xf numFmtId="0" fontId="126" fillId="0" borderId="0" xfId="0" applyFont="1" applyAlignment="1">
      <alignment/>
    </xf>
    <xf numFmtId="0" fontId="123" fillId="35" borderId="0" xfId="0" applyFont="1" applyFill="1" applyAlignment="1">
      <alignment readingOrder="1"/>
    </xf>
    <xf numFmtId="0" fontId="123" fillId="42" borderId="0" xfId="0" applyFont="1" applyFill="1" applyAlignment="1">
      <alignment readingOrder="1"/>
    </xf>
    <xf numFmtId="0" fontId="123" fillId="0" borderId="0" xfId="0" applyFont="1" applyAlignment="1">
      <alignment horizontal="center"/>
    </xf>
    <xf numFmtId="0" fontId="123" fillId="42" borderId="0" xfId="0" applyFont="1" applyFill="1" applyAlignment="1">
      <alignment/>
    </xf>
    <xf numFmtId="164" fontId="121" fillId="42" borderId="0" xfId="0" applyNumberFormat="1" applyFont="1" applyFill="1" applyAlignment="1">
      <alignment vertical="center"/>
    </xf>
    <xf numFmtId="0" fontId="121" fillId="42" borderId="0" xfId="0" applyFont="1" applyFill="1" applyAlignment="1">
      <alignment vertical="center"/>
    </xf>
    <xf numFmtId="0" fontId="128" fillId="0" borderId="0" xfId="0" applyFont="1" applyAlignment="1">
      <alignment/>
    </xf>
    <xf numFmtId="0" fontId="120" fillId="0" borderId="0" xfId="0" applyFont="1" applyAlignment="1">
      <alignment/>
    </xf>
    <xf numFmtId="0" fontId="108" fillId="0" borderId="28" xfId="0" applyFont="1" applyBorder="1" applyAlignment="1">
      <alignment vertical="center"/>
    </xf>
    <xf numFmtId="0" fontId="108" fillId="0" borderId="33" xfId="0" applyFont="1" applyBorder="1" applyAlignment="1">
      <alignment vertical="center"/>
    </xf>
    <xf numFmtId="0" fontId="129" fillId="0" borderId="0" xfId="0" applyFont="1" applyAlignment="1">
      <alignment/>
    </xf>
    <xf numFmtId="0" fontId="124" fillId="42" borderId="17" xfId="0" applyFont="1" applyFill="1" applyBorder="1" applyAlignment="1">
      <alignment horizontal="center"/>
    </xf>
    <xf numFmtId="164" fontId="124" fillId="42" borderId="33" xfId="0" applyNumberFormat="1" applyFont="1" applyFill="1" applyBorder="1" applyAlignment="1">
      <alignment horizontal="center"/>
    </xf>
    <xf numFmtId="0" fontId="123" fillId="0" borderId="10" xfId="0" applyFont="1" applyBorder="1" applyAlignment="1">
      <alignment/>
    </xf>
    <xf numFmtId="0" fontId="123" fillId="0" borderId="11" xfId="0" applyFont="1" applyBorder="1" applyAlignment="1">
      <alignment/>
    </xf>
    <xf numFmtId="0" fontId="124" fillId="42" borderId="10" xfId="0" applyNumberFormat="1" applyFont="1" applyFill="1" applyBorder="1" applyAlignment="1">
      <alignment horizontal="center" vertical="top" textRotation="135"/>
    </xf>
    <xf numFmtId="0" fontId="124" fillId="42" borderId="28" xfId="0" applyNumberFormat="1" applyFont="1" applyFill="1" applyBorder="1" applyAlignment="1">
      <alignment horizontal="center" vertical="top" textRotation="135"/>
    </xf>
    <xf numFmtId="0" fontId="124" fillId="42" borderId="33" xfId="0" applyNumberFormat="1" applyFont="1" applyFill="1" applyBorder="1" applyAlignment="1">
      <alignment horizontal="center" vertical="top" textRotation="135"/>
    </xf>
    <xf numFmtId="164" fontId="124" fillId="43" borderId="10" xfId="0" applyNumberFormat="1" applyFont="1" applyFill="1" applyBorder="1" applyAlignment="1">
      <alignment horizontal="center"/>
    </xf>
    <xf numFmtId="0" fontId="124" fillId="43" borderId="10" xfId="0" applyFont="1" applyFill="1" applyBorder="1" applyAlignment="1">
      <alignment horizontal="center"/>
    </xf>
    <xf numFmtId="164" fontId="124" fillId="43" borderId="11" xfId="0" applyNumberFormat="1" applyFont="1" applyFill="1" applyBorder="1" applyAlignment="1">
      <alignment horizontal="center"/>
    </xf>
    <xf numFmtId="0" fontId="124" fillId="43" borderId="11" xfId="0" applyFont="1" applyFill="1" applyBorder="1" applyAlignment="1">
      <alignment horizontal="center"/>
    </xf>
    <xf numFmtId="164" fontId="124" fillId="43" borderId="24" xfId="0" applyNumberFormat="1" applyFont="1" applyFill="1" applyBorder="1" applyAlignment="1">
      <alignment horizontal="center"/>
    </xf>
    <xf numFmtId="0" fontId="124" fillId="43" borderId="24" xfId="0" applyFont="1" applyFill="1" applyBorder="1" applyAlignment="1">
      <alignment horizontal="center"/>
    </xf>
    <xf numFmtId="0" fontId="130" fillId="33" borderId="10" xfId="0" applyFont="1" applyFill="1" applyBorder="1" applyAlignment="1">
      <alignment/>
    </xf>
    <xf numFmtId="0" fontId="122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right" vertical="center"/>
    </xf>
    <xf numFmtId="0" fontId="131" fillId="33" borderId="10" xfId="0" applyFont="1" applyFill="1" applyBorder="1" applyAlignment="1">
      <alignment horizontal="center" vertical="top" textRotation="90"/>
    </xf>
    <xf numFmtId="164" fontId="131" fillId="33" borderId="10" xfId="0" applyNumberFormat="1" applyFont="1" applyFill="1" applyBorder="1" applyAlignment="1">
      <alignment horizontal="center" vertical="top" textRotation="90"/>
    </xf>
    <xf numFmtId="0" fontId="132" fillId="33" borderId="10" xfId="0" applyFont="1" applyFill="1" applyBorder="1" applyAlignment="1">
      <alignment horizontal="center" textRotation="90"/>
    </xf>
    <xf numFmtId="164" fontId="124" fillId="33" borderId="10" xfId="0" applyNumberFormat="1" applyFont="1" applyFill="1" applyBorder="1" applyAlignment="1">
      <alignment horizontal="center"/>
    </xf>
    <xf numFmtId="0" fontId="124" fillId="33" borderId="10" xfId="0" applyFont="1" applyFill="1" applyBorder="1" applyAlignment="1">
      <alignment horizontal="center"/>
    </xf>
    <xf numFmtId="0" fontId="124" fillId="33" borderId="10" xfId="0" applyFont="1" applyFill="1" applyBorder="1" applyAlignment="1">
      <alignment/>
    </xf>
    <xf numFmtId="164" fontId="124" fillId="44" borderId="10" xfId="0" applyNumberFormat="1" applyFont="1" applyFill="1" applyBorder="1" applyAlignment="1">
      <alignment horizontal="center"/>
    </xf>
    <xf numFmtId="2" fontId="123" fillId="42" borderId="10" xfId="0" applyNumberFormat="1" applyFont="1" applyFill="1" applyBorder="1" applyAlignment="1">
      <alignment horizontal="center"/>
    </xf>
    <xf numFmtId="0" fontId="124" fillId="42" borderId="34" xfId="0" applyNumberFormat="1" applyFont="1" applyFill="1" applyBorder="1" applyAlignment="1">
      <alignment vertical="center" textRotation="135"/>
    </xf>
    <xf numFmtId="0" fontId="124" fillId="42" borderId="0" xfId="0" applyNumberFormat="1" applyFont="1" applyFill="1" applyBorder="1" applyAlignment="1">
      <alignment vertical="center" textRotation="135"/>
    </xf>
    <xf numFmtId="0" fontId="98" fillId="33" borderId="10" xfId="0" applyFont="1" applyFill="1" applyBorder="1" applyAlignment="1">
      <alignment horizontal="center" vertical="center"/>
    </xf>
    <xf numFmtId="0" fontId="102" fillId="42" borderId="10" xfId="0" applyFont="1" applyFill="1" applyBorder="1" applyAlignment="1">
      <alignment horizontal="center" vertical="top" textRotation="90"/>
    </xf>
    <xf numFmtId="0" fontId="103" fillId="42" borderId="10" xfId="0" applyFont="1" applyFill="1" applyBorder="1" applyAlignment="1">
      <alignment horizontal="center" vertical="top" textRotation="90"/>
    </xf>
    <xf numFmtId="164" fontId="103" fillId="42" borderId="10" xfId="0" applyNumberFormat="1" applyFont="1" applyFill="1" applyBorder="1" applyAlignment="1">
      <alignment horizontal="center" vertical="top" textRotation="90"/>
    </xf>
    <xf numFmtId="164" fontId="100" fillId="42" borderId="10" xfId="0" applyNumberFormat="1" applyFont="1" applyFill="1" applyBorder="1" applyAlignment="1">
      <alignment horizontal="center" vertical="center"/>
    </xf>
    <xf numFmtId="0" fontId="100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vertical="center"/>
    </xf>
    <xf numFmtId="0" fontId="98" fillId="42" borderId="10" xfId="0" applyFont="1" applyFill="1" applyBorder="1" applyAlignment="1">
      <alignment vertical="center"/>
    </xf>
    <xf numFmtId="164" fontId="98" fillId="42" borderId="10" xfId="0" applyNumberFormat="1" applyFont="1" applyFill="1" applyBorder="1" applyAlignment="1">
      <alignment horizontal="center" vertical="center"/>
    </xf>
    <xf numFmtId="0" fontId="98" fillId="42" borderId="10" xfId="0" applyFont="1" applyFill="1" applyBorder="1" applyAlignment="1">
      <alignment horizontal="center" vertical="center"/>
    </xf>
    <xf numFmtId="164" fontId="98" fillId="42" borderId="10" xfId="0" applyNumberFormat="1" applyFont="1" applyFill="1" applyBorder="1" applyAlignment="1">
      <alignment vertical="center"/>
    </xf>
    <xf numFmtId="164" fontId="98" fillId="33" borderId="10" xfId="0" applyNumberFormat="1" applyFont="1" applyFill="1" applyBorder="1" applyAlignment="1">
      <alignment horizontal="center" vertical="center"/>
    </xf>
    <xf numFmtId="2" fontId="98" fillId="42" borderId="10" xfId="0" applyNumberFormat="1" applyFont="1" applyFill="1" applyBorder="1" applyAlignment="1">
      <alignment vertical="center"/>
    </xf>
    <xf numFmtId="0" fontId="133" fillId="33" borderId="10" xfId="0" applyFont="1" applyFill="1" applyBorder="1" applyAlignment="1">
      <alignment/>
    </xf>
    <xf numFmtId="165" fontId="123" fillId="0" borderId="0" xfId="0" applyNumberFormat="1" applyFont="1" applyAlignment="1">
      <alignment/>
    </xf>
    <xf numFmtId="0" fontId="134" fillId="0" borderId="0" xfId="0" applyFont="1" applyAlignment="1">
      <alignment/>
    </xf>
    <xf numFmtId="0" fontId="135" fillId="0" borderId="0" xfId="0" applyFont="1" applyAlignment="1">
      <alignment/>
    </xf>
    <xf numFmtId="166" fontId="56" fillId="42" borderId="10" xfId="0" applyNumberFormat="1" applyFont="1" applyFill="1" applyBorder="1" applyAlignment="1">
      <alignment horizontal="center"/>
    </xf>
    <xf numFmtId="167" fontId="31" fillId="42" borderId="10" xfId="0" applyNumberFormat="1" applyFont="1" applyFill="1" applyBorder="1" applyAlignment="1">
      <alignment horizontal="center" readingOrder="2"/>
    </xf>
    <xf numFmtId="0" fontId="51" fillId="0" borderId="28" xfId="0" applyFont="1" applyFill="1" applyBorder="1" applyAlignment="1">
      <alignment readingOrder="1"/>
    </xf>
    <xf numFmtId="0" fontId="51" fillId="0" borderId="26" xfId="0" applyFont="1" applyFill="1" applyBorder="1" applyAlignment="1">
      <alignment readingOrder="1"/>
    </xf>
    <xf numFmtId="0" fontId="56" fillId="0" borderId="10" xfId="0" applyFont="1" applyFill="1" applyBorder="1" applyAlignment="1">
      <alignment horizontal="right" vertical="top" textRotation="90" readingOrder="1"/>
    </xf>
    <xf numFmtId="0" fontId="127" fillId="42" borderId="33" xfId="0" applyFont="1" applyFill="1" applyBorder="1" applyAlignment="1">
      <alignment horizontal="right" vertical="top" textRotation="90"/>
    </xf>
    <xf numFmtId="0" fontId="127" fillId="42" borderId="10" xfId="0" applyFont="1" applyFill="1" applyBorder="1" applyAlignment="1">
      <alignment horizontal="right" vertical="top" textRotation="90"/>
    </xf>
    <xf numFmtId="0" fontId="127" fillId="42" borderId="0" xfId="0" applyFont="1" applyFill="1" applyAlignment="1">
      <alignment horizontal="right" vertical="top" textRotation="90"/>
    </xf>
    <xf numFmtId="0" fontId="115" fillId="42" borderId="10" xfId="0" applyFont="1" applyFill="1" applyBorder="1" applyAlignment="1">
      <alignment horizontal="right" vertical="top" textRotation="90"/>
    </xf>
    <xf numFmtId="0" fontId="115" fillId="42" borderId="28" xfId="0" applyFont="1" applyFill="1" applyBorder="1" applyAlignment="1">
      <alignment vertical="top" textRotation="90"/>
    </xf>
    <xf numFmtId="0" fontId="115" fillId="42" borderId="33" xfId="0" applyFont="1" applyFill="1" applyBorder="1" applyAlignment="1">
      <alignment vertical="top" textRotation="90"/>
    </xf>
    <xf numFmtId="0" fontId="115" fillId="0" borderId="10" xfId="0" applyFont="1" applyBorder="1" applyAlignment="1">
      <alignment horizontal="right" vertical="top" textRotation="90"/>
    </xf>
    <xf numFmtId="0" fontId="115" fillId="42" borderId="0" xfId="0" applyFont="1" applyFill="1" applyAlignment="1">
      <alignment horizontal="right" vertical="top" textRotation="90"/>
    </xf>
    <xf numFmtId="0" fontId="115" fillId="0" borderId="0" xfId="0" applyFont="1" applyAlignment="1">
      <alignment horizontal="right" vertical="top" textRotation="90"/>
    </xf>
    <xf numFmtId="0" fontId="128" fillId="42" borderId="0" xfId="0" applyFont="1" applyFill="1" applyAlignment="1">
      <alignment/>
    </xf>
    <xf numFmtId="0" fontId="98" fillId="42" borderId="10" xfId="0" applyFont="1" applyFill="1" applyBorder="1" applyAlignment="1">
      <alignment horizontal="center"/>
    </xf>
    <xf numFmtId="0" fontId="98" fillId="42" borderId="11" xfId="0" applyFont="1" applyFill="1" applyBorder="1" applyAlignment="1">
      <alignment horizontal="center"/>
    </xf>
    <xf numFmtId="0" fontId="115" fillId="33" borderId="10" xfId="0" applyFont="1" applyFill="1" applyBorder="1" applyAlignment="1">
      <alignment/>
    </xf>
    <xf numFmtId="0" fontId="56" fillId="0" borderId="26" xfId="0" applyFont="1" applyFill="1" applyBorder="1" applyAlignment="1">
      <alignment horizontal="right" vertical="top" textRotation="90" readingOrder="1"/>
    </xf>
    <xf numFmtId="164" fontId="100" fillId="42" borderId="11" xfId="0" applyNumberFormat="1" applyFont="1" applyFill="1" applyBorder="1" applyAlignment="1">
      <alignment horizontal="center" vertical="center"/>
    </xf>
    <xf numFmtId="0" fontId="100" fillId="42" borderId="11" xfId="0" applyFont="1" applyFill="1" applyBorder="1" applyAlignment="1">
      <alignment horizontal="center" vertical="center"/>
    </xf>
    <xf numFmtId="0" fontId="127" fillId="42" borderId="34" xfId="0" applyFont="1" applyFill="1" applyBorder="1" applyAlignment="1">
      <alignment vertical="top" textRotation="90"/>
    </xf>
    <xf numFmtId="0" fontId="127" fillId="42" borderId="0" xfId="0" applyFont="1" applyFill="1" applyBorder="1" applyAlignment="1">
      <alignment vertical="top" textRotation="90"/>
    </xf>
    <xf numFmtId="0" fontId="115" fillId="42" borderId="34" xfId="0" applyFont="1" applyFill="1" applyBorder="1" applyAlignment="1">
      <alignment vertical="top" textRotation="90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115" fillId="42" borderId="28" xfId="0" applyFont="1" applyFill="1" applyBorder="1" applyAlignment="1">
      <alignment horizontal="right" vertical="top" textRotation="90"/>
    </xf>
    <xf numFmtId="0" fontId="115" fillId="42" borderId="33" xfId="0" applyFont="1" applyFill="1" applyBorder="1" applyAlignment="1">
      <alignment horizontal="right" vertical="top" textRotation="90"/>
    </xf>
    <xf numFmtId="0" fontId="128" fillId="42" borderId="35" xfId="0" applyFont="1" applyFill="1" applyBorder="1" applyAlignment="1">
      <alignment horizontal="center"/>
    </xf>
    <xf numFmtId="0" fontId="128" fillId="42" borderId="21" xfId="0" applyFont="1" applyFill="1" applyBorder="1" applyAlignment="1">
      <alignment horizontal="center"/>
    </xf>
    <xf numFmtId="0" fontId="128" fillId="42" borderId="36" xfId="0" applyFont="1" applyFill="1" applyBorder="1" applyAlignment="1">
      <alignment horizontal="center"/>
    </xf>
    <xf numFmtId="0" fontId="98" fillId="33" borderId="11" xfId="0" applyFont="1" applyFill="1" applyBorder="1" applyAlignment="1">
      <alignment horizontal="center" vertical="center" textRotation="165"/>
    </xf>
    <xf numFmtId="0" fontId="98" fillId="33" borderId="18" xfId="0" applyFont="1" applyFill="1" applyBorder="1" applyAlignment="1">
      <alignment horizontal="center" vertical="center" textRotation="165"/>
    </xf>
    <xf numFmtId="0" fontId="98" fillId="33" borderId="24" xfId="0" applyFont="1" applyFill="1" applyBorder="1" applyAlignment="1">
      <alignment horizontal="center" vertical="center" textRotation="165"/>
    </xf>
    <xf numFmtId="0" fontId="108" fillId="33" borderId="11" xfId="0" applyFont="1" applyFill="1" applyBorder="1" applyAlignment="1">
      <alignment horizontal="center" vertical="center" textRotation="165"/>
    </xf>
    <xf numFmtId="0" fontId="108" fillId="33" borderId="18" xfId="0" applyFont="1" applyFill="1" applyBorder="1" applyAlignment="1">
      <alignment horizontal="center" vertical="center" textRotation="165"/>
    </xf>
    <xf numFmtId="0" fontId="108" fillId="33" borderId="24" xfId="0" applyFont="1" applyFill="1" applyBorder="1" applyAlignment="1">
      <alignment horizontal="center" vertical="center" textRotation="165"/>
    </xf>
    <xf numFmtId="0" fontId="136" fillId="42" borderId="34" xfId="0" applyNumberFormat="1" applyFont="1" applyFill="1" applyBorder="1" applyAlignment="1">
      <alignment horizontal="center" vertical="top"/>
    </xf>
    <xf numFmtId="0" fontId="115" fillId="33" borderId="11" xfId="0" applyFont="1" applyFill="1" applyBorder="1" applyAlignment="1">
      <alignment horizontal="center" vertical="center" textRotation="90"/>
    </xf>
    <xf numFmtId="0" fontId="115" fillId="33" borderId="24" xfId="0" applyFont="1" applyFill="1" applyBorder="1" applyAlignment="1">
      <alignment horizontal="center" vertical="center" textRotation="90"/>
    </xf>
    <xf numFmtId="0" fontId="115" fillId="42" borderId="24" xfId="0" applyFont="1" applyFill="1" applyBorder="1" applyAlignment="1">
      <alignment horizontal="center" vertical="center" wrapText="1"/>
    </xf>
    <xf numFmtId="0" fontId="0" fillId="42" borderId="24" xfId="0" applyFill="1" applyBorder="1" applyAlignment="1">
      <alignment horizontal="center" vertical="center" wrapText="1"/>
    </xf>
    <xf numFmtId="0" fontId="110" fillId="42" borderId="10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115" fillId="0" borderId="28" xfId="0" applyFont="1" applyBorder="1" applyAlignment="1">
      <alignment horizontal="right" vertical="top" textRotation="90"/>
    </xf>
    <xf numFmtId="0" fontId="115" fillId="0" borderId="33" xfId="0" applyFont="1" applyBorder="1" applyAlignment="1">
      <alignment horizontal="right" vertical="top" textRotation="90"/>
    </xf>
    <xf numFmtId="0" fontId="124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165" fontId="123" fillId="0" borderId="0" xfId="0" applyNumberFormat="1" applyFont="1" applyAlignment="1">
      <alignment horizontal="center" readingOrder="2"/>
    </xf>
    <xf numFmtId="164" fontId="104" fillId="42" borderId="28" xfId="0" applyNumberFormat="1" applyFont="1" applyFill="1" applyBorder="1" applyAlignment="1">
      <alignment horizontal="center" vertical="center"/>
    </xf>
    <xf numFmtId="164" fontId="104" fillId="42" borderId="26" xfId="0" applyNumberFormat="1" applyFont="1" applyFill="1" applyBorder="1" applyAlignment="1">
      <alignment horizontal="center" vertical="center"/>
    </xf>
    <xf numFmtId="164" fontId="104" fillId="42" borderId="33" xfId="0" applyNumberFormat="1" applyFont="1" applyFill="1" applyBorder="1" applyAlignment="1">
      <alignment horizontal="center" vertical="center"/>
    </xf>
    <xf numFmtId="0" fontId="131" fillId="33" borderId="10" xfId="0" applyFont="1" applyFill="1" applyBorder="1" applyAlignment="1">
      <alignment horizontal="center" vertical="center" wrapText="1"/>
    </xf>
    <xf numFmtId="0" fontId="129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right" vertical="top" textRotation="90" readingOrder="1"/>
    </xf>
    <xf numFmtId="0" fontId="56" fillId="0" borderId="33" xfId="0" applyFont="1" applyFill="1" applyBorder="1" applyAlignment="1">
      <alignment horizontal="right" vertical="top" textRotation="90" readingOrder="1"/>
    </xf>
    <xf numFmtId="0" fontId="134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128" fillId="42" borderId="0" xfId="0" applyFont="1" applyFill="1" applyAlignment="1">
      <alignment horizontal="center"/>
    </xf>
    <xf numFmtId="0" fontId="128" fillId="42" borderId="0" xfId="0" applyFont="1" applyFill="1" applyBorder="1" applyAlignment="1">
      <alignment horizontal="center"/>
    </xf>
    <xf numFmtId="0" fontId="129" fillId="42" borderId="0" xfId="0" applyFont="1" applyFill="1" applyBorder="1" applyAlignment="1">
      <alignment horizontal="center" vertical="center" readingOrder="2"/>
    </xf>
    <xf numFmtId="164" fontId="121" fillId="0" borderId="0" xfId="0" applyNumberFormat="1" applyFont="1" applyAlignment="1">
      <alignment horizontal="center" vertical="center"/>
    </xf>
    <xf numFmtId="0" fontId="120" fillId="42" borderId="10" xfId="0" applyFont="1" applyFill="1" applyBorder="1" applyAlignment="1">
      <alignment horizontal="center" vertical="center"/>
    </xf>
    <xf numFmtId="164" fontId="132" fillId="33" borderId="10" xfId="0" applyNumberFormat="1" applyFont="1" applyFill="1" applyBorder="1" applyAlignment="1">
      <alignment horizontal="center" vertical="center" textRotation="90"/>
    </xf>
    <xf numFmtId="0" fontId="132" fillId="33" borderId="10" xfId="0" applyFont="1" applyFill="1" applyBorder="1" applyAlignment="1">
      <alignment horizontal="center" vertical="center" textRotation="90"/>
    </xf>
    <xf numFmtId="0" fontId="137" fillId="33" borderId="10" xfId="0" applyFont="1" applyFill="1" applyBorder="1" applyAlignment="1">
      <alignment horizontal="center" vertical="center"/>
    </xf>
    <xf numFmtId="0" fontId="129" fillId="33" borderId="11" xfId="0" applyFont="1" applyFill="1" applyBorder="1" applyAlignment="1">
      <alignment horizontal="center" vertical="center" textRotation="135"/>
    </xf>
    <xf numFmtId="0" fontId="129" fillId="33" borderId="24" xfId="0" applyFont="1" applyFill="1" applyBorder="1" applyAlignment="1">
      <alignment horizontal="center" vertical="center" textRotation="135"/>
    </xf>
    <xf numFmtId="0" fontId="98" fillId="0" borderId="10" xfId="0" applyFont="1" applyBorder="1" applyAlignment="1">
      <alignment horizontal="center" vertical="center"/>
    </xf>
    <xf numFmtId="0" fontId="123" fillId="33" borderId="37" xfId="0" applyFont="1" applyFill="1" applyBorder="1" applyAlignment="1">
      <alignment horizontal="center" vertical="center"/>
    </xf>
    <xf numFmtId="0" fontId="123" fillId="33" borderId="34" xfId="0" applyFont="1" applyFill="1" applyBorder="1" applyAlignment="1">
      <alignment horizontal="center" vertical="center"/>
    </xf>
    <xf numFmtId="0" fontId="123" fillId="33" borderId="38" xfId="0" applyFont="1" applyFill="1" applyBorder="1" applyAlignment="1">
      <alignment horizontal="center" vertical="center"/>
    </xf>
    <xf numFmtId="0" fontId="123" fillId="33" borderId="27" xfId="0" applyFont="1" applyFill="1" applyBorder="1" applyAlignment="1">
      <alignment horizontal="center" vertical="center"/>
    </xf>
    <xf numFmtId="0" fontId="123" fillId="33" borderId="25" xfId="0" applyFont="1" applyFill="1" applyBorder="1" applyAlignment="1">
      <alignment horizontal="center" vertical="center"/>
    </xf>
    <xf numFmtId="0" fontId="123" fillId="33" borderId="29" xfId="0" applyFont="1" applyFill="1" applyBorder="1" applyAlignment="1">
      <alignment horizontal="center" vertical="center"/>
    </xf>
    <xf numFmtId="0" fontId="131" fillId="33" borderId="24" xfId="0" applyFont="1" applyFill="1" applyBorder="1" applyAlignment="1">
      <alignment horizontal="center" vertical="center" wrapText="1"/>
    </xf>
    <xf numFmtId="0" fontId="124" fillId="33" borderId="10" xfId="0" applyFont="1" applyFill="1" applyBorder="1" applyAlignment="1">
      <alignment horizontal="center" vertical="center"/>
    </xf>
    <xf numFmtId="0" fontId="124" fillId="33" borderId="10" xfId="0" applyFont="1" applyFill="1" applyBorder="1" applyAlignment="1">
      <alignment horizontal="center" vertical="center" wrapText="1"/>
    </xf>
    <xf numFmtId="0" fontId="123" fillId="33" borderId="10" xfId="0" applyFont="1" applyFill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64" fontId="115" fillId="33" borderId="10" xfId="0" applyNumberFormat="1" applyFont="1" applyFill="1" applyBorder="1" applyAlignment="1">
      <alignment horizontal="center" vertical="center" textRotation="90"/>
    </xf>
    <xf numFmtId="0" fontId="115" fillId="33" borderId="10" xfId="0" applyFont="1" applyFill="1" applyBorder="1" applyAlignment="1">
      <alignment horizontal="center" vertical="center" textRotation="90"/>
    </xf>
    <xf numFmtId="0" fontId="103" fillId="42" borderId="24" xfId="0" applyFont="1" applyFill="1" applyBorder="1" applyAlignment="1">
      <alignment horizontal="center" wrapText="1"/>
    </xf>
    <xf numFmtId="0" fontId="110" fillId="42" borderId="24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/>
    </xf>
    <xf numFmtId="0" fontId="110" fillId="42" borderId="28" xfId="0" applyFont="1" applyFill="1" applyBorder="1" applyAlignment="1">
      <alignment horizontal="center" wrapText="1"/>
    </xf>
    <xf numFmtId="0" fontId="110" fillId="42" borderId="26" xfId="0" applyFont="1" applyFill="1" applyBorder="1" applyAlignment="1">
      <alignment horizontal="center" wrapText="1"/>
    </xf>
    <xf numFmtId="0" fontId="110" fillId="42" borderId="33" xfId="0" applyFont="1" applyFill="1" applyBorder="1" applyAlignment="1">
      <alignment horizontal="center" wrapText="1"/>
    </xf>
    <xf numFmtId="0" fontId="110" fillId="42" borderId="24" xfId="0" applyFont="1" applyFill="1" applyBorder="1" applyAlignment="1">
      <alignment horizontal="center" wrapText="1"/>
    </xf>
    <xf numFmtId="0" fontId="110" fillId="33" borderId="10" xfId="0" applyFont="1" applyFill="1" applyBorder="1" applyAlignment="1">
      <alignment horizontal="center" vertical="center"/>
    </xf>
    <xf numFmtId="0" fontId="98" fillId="42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readingOrder="1"/>
    </xf>
    <xf numFmtId="0" fontId="51" fillId="0" borderId="26" xfId="0" applyFont="1" applyFill="1" applyBorder="1" applyAlignment="1">
      <alignment horizontal="center" readingOrder="1"/>
    </xf>
    <xf numFmtId="0" fontId="51" fillId="0" borderId="33" xfId="0" applyFont="1" applyFill="1" applyBorder="1" applyAlignment="1">
      <alignment horizontal="center" readingOrder="1"/>
    </xf>
    <xf numFmtId="0" fontId="124" fillId="42" borderId="37" xfId="0" applyNumberFormat="1" applyFont="1" applyFill="1" applyBorder="1" applyAlignment="1">
      <alignment horizontal="center" vertical="center" textRotation="135"/>
    </xf>
    <xf numFmtId="0" fontId="124" fillId="42" borderId="38" xfId="0" applyNumberFormat="1" applyFont="1" applyFill="1" applyBorder="1" applyAlignment="1">
      <alignment horizontal="center" vertical="center" textRotation="135"/>
    </xf>
    <xf numFmtId="0" fontId="124" fillId="42" borderId="28" xfId="0" applyNumberFormat="1" applyFont="1" applyFill="1" applyBorder="1" applyAlignment="1">
      <alignment horizontal="center" vertical="top" textRotation="135"/>
    </xf>
    <xf numFmtId="0" fontId="124" fillId="42" borderId="33" xfId="0" applyNumberFormat="1" applyFont="1" applyFill="1" applyBorder="1" applyAlignment="1">
      <alignment horizontal="center" vertical="top" textRotation="135"/>
    </xf>
    <xf numFmtId="0" fontId="123" fillId="42" borderId="28" xfId="0" applyNumberFormat="1" applyFont="1" applyFill="1" applyBorder="1" applyAlignment="1">
      <alignment horizontal="center" vertical="top" textRotation="135"/>
    </xf>
    <xf numFmtId="0" fontId="123" fillId="42" borderId="33" xfId="0" applyNumberFormat="1" applyFont="1" applyFill="1" applyBorder="1" applyAlignment="1">
      <alignment horizontal="center" vertical="top" textRotation="135"/>
    </xf>
    <xf numFmtId="0" fontId="124" fillId="42" borderId="0" xfId="0" applyNumberFormat="1" applyFont="1" applyFill="1" applyBorder="1" applyAlignment="1">
      <alignment horizontal="center" vertical="top" textRotation="135"/>
    </xf>
    <xf numFmtId="0" fontId="66" fillId="42" borderId="28" xfId="0" applyFont="1" applyFill="1" applyBorder="1" applyAlignment="1">
      <alignment horizontal="center" vertical="center"/>
    </xf>
    <xf numFmtId="0" fontId="66" fillId="42" borderId="26" xfId="0" applyFont="1" applyFill="1" applyBorder="1" applyAlignment="1">
      <alignment horizontal="center" vertical="center"/>
    </xf>
    <xf numFmtId="0" fontId="66" fillId="42" borderId="33" xfId="0" applyFont="1" applyFill="1" applyBorder="1" applyAlignment="1">
      <alignment horizontal="center" vertical="center"/>
    </xf>
    <xf numFmtId="0" fontId="120" fillId="42" borderId="25" xfId="0" applyFont="1" applyFill="1" applyBorder="1" applyAlignment="1">
      <alignment horizontal="center"/>
    </xf>
    <xf numFmtId="0" fontId="120" fillId="0" borderId="39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0" fontId="120" fillId="0" borderId="40" xfId="0" applyFont="1" applyBorder="1" applyAlignment="1">
      <alignment horizontal="center"/>
    </xf>
    <xf numFmtId="0" fontId="120" fillId="0" borderId="0" xfId="0" applyFont="1" applyAlignment="1">
      <alignment horizontal="center"/>
    </xf>
    <xf numFmtId="0" fontId="129" fillId="42" borderId="0" xfId="0" applyFont="1" applyFill="1" applyAlignment="1">
      <alignment horizontal="center"/>
    </xf>
    <xf numFmtId="0" fontId="124" fillId="0" borderId="0" xfId="0" applyFont="1" applyAlignment="1">
      <alignment horizontal="right"/>
    </xf>
    <xf numFmtId="0" fontId="123" fillId="42" borderId="0" xfId="0" applyFont="1" applyFill="1" applyAlignment="1">
      <alignment horizontal="right"/>
    </xf>
    <xf numFmtId="0" fontId="129" fillId="42" borderId="25" xfId="0" applyFont="1" applyFill="1" applyBorder="1" applyAlignment="1">
      <alignment horizontal="center"/>
    </xf>
    <xf numFmtId="165" fontId="123" fillId="0" borderId="25" xfId="0" applyNumberFormat="1" applyFont="1" applyBorder="1" applyAlignment="1">
      <alignment horizontal="center" readingOrder="2"/>
    </xf>
    <xf numFmtId="0" fontId="120" fillId="42" borderId="37" xfId="0" applyFont="1" applyFill="1" applyBorder="1" applyAlignment="1">
      <alignment horizontal="center" vertical="center"/>
    </xf>
    <xf numFmtId="0" fontId="120" fillId="42" borderId="34" xfId="0" applyFont="1" applyFill="1" applyBorder="1" applyAlignment="1">
      <alignment horizontal="center" vertical="center"/>
    </xf>
    <xf numFmtId="0" fontId="120" fillId="42" borderId="38" xfId="0" applyFont="1" applyFill="1" applyBorder="1" applyAlignment="1">
      <alignment horizontal="center" vertical="center"/>
    </xf>
    <xf numFmtId="0" fontId="120" fillId="42" borderId="27" xfId="0" applyFont="1" applyFill="1" applyBorder="1" applyAlignment="1">
      <alignment horizontal="center" vertical="center"/>
    </xf>
    <xf numFmtId="0" fontId="120" fillId="42" borderId="25" xfId="0" applyFont="1" applyFill="1" applyBorder="1" applyAlignment="1">
      <alignment horizontal="center" vertical="center"/>
    </xf>
    <xf numFmtId="0" fontId="120" fillId="42" borderId="29" xfId="0" applyFont="1" applyFill="1" applyBorder="1" applyAlignment="1">
      <alignment horizontal="center" vertical="center"/>
    </xf>
    <xf numFmtId="0" fontId="110" fillId="42" borderId="28" xfId="0" applyFont="1" applyFill="1" applyBorder="1" applyAlignment="1">
      <alignment horizontal="center" vertical="top" wrapText="1"/>
    </xf>
    <xf numFmtId="0" fontId="110" fillId="42" borderId="26" xfId="0" applyFont="1" applyFill="1" applyBorder="1" applyAlignment="1">
      <alignment horizontal="center" vertical="top" wrapText="1"/>
    </xf>
    <xf numFmtId="0" fontId="110" fillId="42" borderId="33" xfId="0" applyFont="1" applyFill="1" applyBorder="1" applyAlignment="1">
      <alignment horizontal="center" vertical="top" wrapText="1"/>
    </xf>
    <xf numFmtId="0" fontId="123" fillId="0" borderId="0" xfId="0" applyFont="1" applyAlignment="1">
      <alignment horizontal="right"/>
    </xf>
    <xf numFmtId="165" fontId="123" fillId="0" borderId="0" xfId="0" applyNumberFormat="1" applyFont="1" applyAlignment="1">
      <alignment horizontal="right"/>
    </xf>
    <xf numFmtId="0" fontId="121" fillId="0" borderId="34" xfId="0" applyFont="1" applyBorder="1" applyAlignment="1">
      <alignment horizontal="center"/>
    </xf>
    <xf numFmtId="0" fontId="121" fillId="0" borderId="25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3" fillId="33" borderId="28" xfId="0" applyFont="1" applyFill="1" applyBorder="1" applyAlignment="1">
      <alignment horizontal="center"/>
    </xf>
    <xf numFmtId="0" fontId="103" fillId="33" borderId="26" xfId="0" applyFont="1" applyFill="1" applyBorder="1" applyAlignment="1">
      <alignment horizontal="center"/>
    </xf>
    <xf numFmtId="0" fontId="103" fillId="33" borderId="33" xfId="0" applyFont="1" applyFill="1" applyBorder="1" applyAlignment="1">
      <alignment horizontal="center"/>
    </xf>
    <xf numFmtId="0" fontId="98" fillId="34" borderId="28" xfId="0" applyFont="1" applyFill="1" applyBorder="1" applyAlignment="1">
      <alignment horizontal="center"/>
    </xf>
    <xf numFmtId="0" fontId="98" fillId="34" borderId="26" xfId="0" applyFont="1" applyFill="1" applyBorder="1" applyAlignment="1">
      <alignment horizontal="center"/>
    </xf>
    <xf numFmtId="0" fontId="98" fillId="34" borderId="33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 vertical="center"/>
    </xf>
    <xf numFmtId="0" fontId="120" fillId="0" borderId="11" xfId="0" applyFont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/>
    </xf>
    <xf numFmtId="0" fontId="120" fillId="0" borderId="24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1" fillId="0" borderId="0" xfId="0" applyFont="1" applyBorder="1" applyAlignment="1">
      <alignment horizontal="center" vertical="center"/>
    </xf>
    <xf numFmtId="0" fontId="0" fillId="34" borderId="28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103" fillId="33" borderId="11" xfId="0" applyFont="1" applyFill="1" applyBorder="1" applyAlignment="1">
      <alignment horizontal="center" vertical="center"/>
    </xf>
    <xf numFmtId="0" fontId="103" fillId="33" borderId="24" xfId="0" applyFont="1" applyFill="1" applyBorder="1" applyAlignment="1">
      <alignment horizontal="center" vertical="center"/>
    </xf>
    <xf numFmtId="0" fontId="98" fillId="33" borderId="37" xfId="0" applyFont="1" applyFill="1" applyBorder="1" applyAlignment="1">
      <alignment horizontal="center" vertical="center"/>
    </xf>
    <xf numFmtId="0" fontId="98" fillId="33" borderId="34" xfId="0" applyFont="1" applyFill="1" applyBorder="1" applyAlignment="1">
      <alignment horizontal="center" vertical="center"/>
    </xf>
    <xf numFmtId="0" fontId="98" fillId="33" borderId="38" xfId="0" applyFont="1" applyFill="1" applyBorder="1" applyAlignment="1">
      <alignment horizontal="center" vertical="center"/>
    </xf>
    <xf numFmtId="0" fontId="98" fillId="33" borderId="27" xfId="0" applyFont="1" applyFill="1" applyBorder="1" applyAlignment="1">
      <alignment horizontal="center" vertical="center"/>
    </xf>
    <xf numFmtId="0" fontId="98" fillId="33" borderId="25" xfId="0" applyFont="1" applyFill="1" applyBorder="1" applyAlignment="1">
      <alignment horizontal="center" vertical="center"/>
    </xf>
    <xf numFmtId="0" fontId="98" fillId="33" borderId="29" xfId="0" applyFont="1" applyFill="1" applyBorder="1" applyAlignment="1">
      <alignment horizontal="center" vertical="center"/>
    </xf>
    <xf numFmtId="0" fontId="138" fillId="0" borderId="10" xfId="0" applyFont="1" applyBorder="1" applyAlignment="1">
      <alignment horizontal="center" vertical="center"/>
    </xf>
    <xf numFmtId="0" fontId="121" fillId="0" borderId="37" xfId="0" applyFont="1" applyFill="1" applyBorder="1" applyAlignment="1">
      <alignment horizontal="center" vertical="center"/>
    </xf>
    <xf numFmtId="0" fontId="121" fillId="0" borderId="34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121" fillId="0" borderId="27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29" xfId="0" applyFont="1" applyFill="1" applyBorder="1" applyAlignment="1">
      <alignment horizontal="center" vertical="center"/>
    </xf>
    <xf numFmtId="0" fontId="110" fillId="33" borderId="11" xfId="0" applyFont="1" applyFill="1" applyBorder="1" applyAlignment="1">
      <alignment horizontal="center" vertical="center"/>
    </xf>
    <xf numFmtId="0" fontId="110" fillId="33" borderId="24" xfId="0" applyFont="1" applyFill="1" applyBorder="1" applyAlignment="1">
      <alignment horizontal="center" vertical="center"/>
    </xf>
    <xf numFmtId="164" fontId="110" fillId="33" borderId="11" xfId="0" applyNumberFormat="1" applyFont="1" applyFill="1" applyBorder="1" applyAlignment="1">
      <alignment horizontal="center" vertical="center"/>
    </xf>
    <xf numFmtId="164" fontId="110" fillId="33" borderId="24" xfId="0" applyNumberFormat="1" applyFont="1" applyFill="1" applyBorder="1" applyAlignment="1">
      <alignment horizontal="center" vertical="center"/>
    </xf>
    <xf numFmtId="0" fontId="120" fillId="0" borderId="37" xfId="0" applyFont="1" applyFill="1" applyBorder="1" applyAlignment="1">
      <alignment horizontal="center" vertical="center"/>
    </xf>
    <xf numFmtId="0" fontId="120" fillId="0" borderId="34" xfId="0" applyFont="1" applyFill="1" applyBorder="1" applyAlignment="1">
      <alignment horizontal="center" vertical="center"/>
    </xf>
    <xf numFmtId="0" fontId="120" fillId="0" borderId="38" xfId="0" applyFont="1" applyFill="1" applyBorder="1" applyAlignment="1">
      <alignment horizontal="center" vertical="center"/>
    </xf>
    <xf numFmtId="0" fontId="120" fillId="0" borderId="27" xfId="0" applyFont="1" applyFill="1" applyBorder="1" applyAlignment="1">
      <alignment horizontal="center" vertical="center"/>
    </xf>
    <xf numFmtId="0" fontId="120" fillId="0" borderId="25" xfId="0" applyFont="1" applyFill="1" applyBorder="1" applyAlignment="1">
      <alignment horizontal="center" vertical="center"/>
    </xf>
    <xf numFmtId="0" fontId="120" fillId="0" borderId="29" xfId="0" applyFont="1" applyFill="1" applyBorder="1" applyAlignment="1">
      <alignment horizontal="center" vertical="center"/>
    </xf>
    <xf numFmtId="164" fontId="103" fillId="33" borderId="11" xfId="0" applyNumberFormat="1" applyFont="1" applyFill="1" applyBorder="1" applyAlignment="1">
      <alignment horizontal="center" vertical="center"/>
    </xf>
    <xf numFmtId="164" fontId="103" fillId="33" borderId="24" xfId="0" applyNumberFormat="1" applyFont="1" applyFill="1" applyBorder="1" applyAlignment="1">
      <alignment horizontal="center" vertical="center"/>
    </xf>
    <xf numFmtId="0" fontId="104" fillId="0" borderId="0" xfId="0" applyFont="1" applyBorder="1" applyAlignment="1">
      <alignment horizontal="right" vertical="center"/>
    </xf>
    <xf numFmtId="166" fontId="104" fillId="0" borderId="1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top"/>
    </xf>
    <xf numFmtId="0" fontId="111" fillId="0" borderId="0" xfId="0" applyFont="1" applyAlignment="1">
      <alignment horizontal="center" vertical="top"/>
    </xf>
    <xf numFmtId="0" fontId="100" fillId="0" borderId="16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1" fontId="107" fillId="36" borderId="12" xfId="0" applyNumberFormat="1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164" fontId="104" fillId="0" borderId="16" xfId="0" applyNumberFormat="1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 textRotation="90"/>
    </xf>
    <xf numFmtId="1" fontId="107" fillId="36" borderId="10" xfId="0" applyNumberFormat="1" applyFont="1" applyFill="1" applyBorder="1" applyAlignment="1">
      <alignment horizontal="center" vertical="center"/>
    </xf>
    <xf numFmtId="164" fontId="107" fillId="36" borderId="12" xfId="0" applyNumberFormat="1" applyFont="1" applyFill="1" applyBorder="1" applyAlignment="1">
      <alignment horizontal="center" vertical="center"/>
    </xf>
    <xf numFmtId="164" fontId="107" fillId="36" borderId="16" xfId="0" applyNumberFormat="1" applyFont="1" applyFill="1" applyBorder="1" applyAlignment="1">
      <alignment horizontal="center" vertical="center"/>
    </xf>
    <xf numFmtId="165" fontId="104" fillId="0" borderId="0" xfId="0" applyNumberFormat="1" applyFont="1" applyFill="1" applyBorder="1" applyAlignment="1">
      <alignment horizontal="right" vertical="center"/>
    </xf>
    <xf numFmtId="164" fontId="107" fillId="36" borderId="10" xfId="0" applyNumberFormat="1" applyFont="1" applyFill="1" applyBorder="1" applyAlignment="1">
      <alignment horizontal="center" vertical="center"/>
    </xf>
    <xf numFmtId="165" fontId="106" fillId="0" borderId="0" xfId="0" applyNumberFormat="1" applyFont="1" applyFill="1" applyBorder="1" applyAlignment="1">
      <alignment horizontal="center"/>
    </xf>
    <xf numFmtId="164" fontId="109" fillId="0" borderId="0" xfId="0" applyNumberFormat="1" applyFont="1" applyFill="1" applyBorder="1" applyAlignment="1">
      <alignment horizontal="center"/>
    </xf>
    <xf numFmtId="0" fontId="109" fillId="0" borderId="32" xfId="0" applyFont="1" applyBorder="1" applyAlignment="1">
      <alignment horizontal="right" vertical="center"/>
    </xf>
    <xf numFmtId="0" fontId="109" fillId="0" borderId="32" xfId="0" applyFont="1" applyBorder="1" applyAlignment="1">
      <alignment horizontal="left" vertical="center"/>
    </xf>
    <xf numFmtId="0" fontId="104" fillId="0" borderId="0" xfId="0" applyFont="1" applyBorder="1" applyAlignment="1">
      <alignment horizontal="right"/>
    </xf>
    <xf numFmtId="0" fontId="104" fillId="0" borderId="0" xfId="0" applyFont="1" applyAlignment="1">
      <alignment horizontal="right"/>
    </xf>
    <xf numFmtId="0" fontId="98" fillId="0" borderId="0" xfId="0" applyFont="1" applyAlignment="1">
      <alignment horizontal="center"/>
    </xf>
    <xf numFmtId="164" fontId="107" fillId="0" borderId="0" xfId="0" applyNumberFormat="1" applyFont="1" applyFill="1" applyBorder="1" applyAlignment="1">
      <alignment horizontal="center"/>
    </xf>
    <xf numFmtId="165" fontId="107" fillId="0" borderId="0" xfId="0" applyNumberFormat="1" applyFont="1" applyFill="1" applyBorder="1" applyAlignment="1">
      <alignment horizontal="center"/>
    </xf>
    <xf numFmtId="0" fontId="98" fillId="0" borderId="10" xfId="0" applyFont="1" applyBorder="1" applyAlignment="1">
      <alignment horizontal="center" vertical="center" textRotation="90"/>
    </xf>
    <xf numFmtId="0" fontId="98" fillId="0" borderId="33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/>
    </xf>
    <xf numFmtId="0" fontId="104" fillId="0" borderId="0" xfId="0" applyFont="1" applyFill="1" applyAlignment="1">
      <alignment horizontal="right"/>
    </xf>
    <xf numFmtId="0" fontId="103" fillId="0" borderId="33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top"/>
    </xf>
    <xf numFmtId="0" fontId="108" fillId="0" borderId="10" xfId="0" applyFont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/>
    </xf>
    <xf numFmtId="0" fontId="109" fillId="0" borderId="32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09" fillId="0" borderId="16" xfId="0" applyFont="1" applyFill="1" applyBorder="1" applyAlignment="1">
      <alignment horizontal="center" vertical="center"/>
    </xf>
    <xf numFmtId="0" fontId="107" fillId="0" borderId="12" xfId="0" applyFont="1" applyFill="1" applyBorder="1" applyAlignment="1">
      <alignment horizontal="center" vertical="center"/>
    </xf>
    <xf numFmtId="0" fontId="106" fillId="0" borderId="12" xfId="0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121" fillId="33" borderId="19" xfId="0" applyFont="1" applyFill="1" applyBorder="1" applyAlignment="1">
      <alignment horizontal="center" vertical="center"/>
    </xf>
    <xf numFmtId="0" fontId="121" fillId="33" borderId="0" xfId="0" applyFont="1" applyFill="1" applyBorder="1" applyAlignment="1">
      <alignment horizontal="center" vertical="center"/>
    </xf>
    <xf numFmtId="0" fontId="121" fillId="33" borderId="17" xfId="0" applyFont="1" applyFill="1" applyBorder="1" applyAlignment="1">
      <alignment horizontal="center" vertical="center"/>
    </xf>
    <xf numFmtId="0" fontId="121" fillId="33" borderId="27" xfId="0" applyFont="1" applyFill="1" applyBorder="1" applyAlignment="1">
      <alignment horizontal="center" vertical="center"/>
    </xf>
    <xf numFmtId="0" fontId="121" fillId="33" borderId="25" xfId="0" applyFont="1" applyFill="1" applyBorder="1" applyAlignment="1">
      <alignment horizontal="center" vertical="center"/>
    </xf>
    <xf numFmtId="0" fontId="121" fillId="33" borderId="29" xfId="0" applyFont="1" applyFill="1" applyBorder="1" applyAlignment="1">
      <alignment horizontal="center" vertical="center"/>
    </xf>
    <xf numFmtId="0" fontId="140" fillId="0" borderId="10" xfId="0" applyFont="1" applyFill="1" applyBorder="1" applyAlignment="1">
      <alignment horizontal="center" vertical="center"/>
    </xf>
    <xf numFmtId="0" fontId="121" fillId="33" borderId="10" xfId="0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/>
    </xf>
    <xf numFmtId="0" fontId="98" fillId="41" borderId="28" xfId="0" applyFont="1" applyFill="1" applyBorder="1" applyAlignment="1">
      <alignment horizontal="center"/>
    </xf>
    <xf numFmtId="0" fontId="98" fillId="41" borderId="26" xfId="0" applyFont="1" applyFill="1" applyBorder="1" applyAlignment="1">
      <alignment horizontal="center"/>
    </xf>
    <xf numFmtId="167" fontId="104" fillId="40" borderId="11" xfId="0" applyNumberFormat="1" applyFont="1" applyFill="1" applyBorder="1" applyAlignment="1">
      <alignment horizontal="center" vertical="center" textRotation="90"/>
    </xf>
    <xf numFmtId="167" fontId="104" fillId="40" borderId="18" xfId="0" applyNumberFormat="1" applyFont="1" applyFill="1" applyBorder="1" applyAlignment="1">
      <alignment horizontal="center" vertical="center" textRotation="90"/>
    </xf>
    <xf numFmtId="167" fontId="104" fillId="40" borderId="24" xfId="0" applyNumberFormat="1" applyFont="1" applyFill="1" applyBorder="1" applyAlignment="1">
      <alignment horizontal="center" vertical="center" textRotation="90"/>
    </xf>
    <xf numFmtId="0" fontId="121" fillId="0" borderId="0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164" fontId="103" fillId="33" borderId="10" xfId="0" applyNumberFormat="1" applyFont="1" applyFill="1" applyBorder="1" applyAlignment="1">
      <alignment horizontal="center" vertical="center"/>
    </xf>
    <xf numFmtId="0" fontId="121" fillId="0" borderId="11" xfId="0" applyFont="1" applyFill="1" applyBorder="1" applyAlignment="1">
      <alignment horizontal="center" vertical="center" textRotation="90"/>
    </xf>
    <xf numFmtId="0" fontId="121" fillId="0" borderId="18" xfId="0" applyFont="1" applyFill="1" applyBorder="1" applyAlignment="1">
      <alignment horizontal="center" vertical="center" textRotation="90"/>
    </xf>
    <xf numFmtId="0" fontId="121" fillId="0" borderId="24" xfId="0" applyFont="1" applyFill="1" applyBorder="1" applyAlignment="1">
      <alignment horizontal="center" vertical="center" textRotation="90"/>
    </xf>
    <xf numFmtId="167" fontId="104" fillId="40" borderId="38" xfId="0" applyNumberFormat="1" applyFont="1" applyFill="1" applyBorder="1" applyAlignment="1">
      <alignment horizontal="center" vertical="center" textRotation="90"/>
    </xf>
    <xf numFmtId="167" fontId="104" fillId="40" borderId="17" xfId="0" applyNumberFormat="1" applyFont="1" applyFill="1" applyBorder="1" applyAlignment="1">
      <alignment horizontal="center" vertical="center" textRotation="90"/>
    </xf>
    <xf numFmtId="1" fontId="45" fillId="0" borderId="11" xfId="0" applyNumberFormat="1" applyFont="1" applyFill="1" applyBorder="1" applyAlignment="1">
      <alignment horizontal="center" vertical="center" textRotation="90"/>
    </xf>
    <xf numFmtId="1" fontId="45" fillId="0" borderId="18" xfId="0" applyNumberFormat="1" applyFont="1" applyFill="1" applyBorder="1" applyAlignment="1">
      <alignment horizontal="center" vertical="center" textRotation="90"/>
    </xf>
    <xf numFmtId="1" fontId="45" fillId="0" borderId="24" xfId="0" applyNumberFormat="1" applyFont="1" applyFill="1" applyBorder="1" applyAlignment="1">
      <alignment horizontal="center" vertical="center" textRotation="90"/>
    </xf>
    <xf numFmtId="0" fontId="48" fillId="0" borderId="11" xfId="0" applyFont="1" applyFill="1" applyBorder="1" applyAlignment="1">
      <alignment horizontal="center" vertical="center" textRotation="90"/>
    </xf>
    <xf numFmtId="0" fontId="48" fillId="0" borderId="18" xfId="0" applyFont="1" applyFill="1" applyBorder="1" applyAlignment="1">
      <alignment horizontal="center" vertical="center" textRotation="90"/>
    </xf>
    <xf numFmtId="0" fontId="48" fillId="0" borderId="24" xfId="0" applyFont="1" applyFill="1" applyBorder="1" applyAlignment="1">
      <alignment horizontal="center" vertical="center" textRotation="90"/>
    </xf>
    <xf numFmtId="1" fontId="46" fillId="0" borderId="11" xfId="0" applyNumberFormat="1" applyFont="1" applyFill="1" applyBorder="1" applyAlignment="1">
      <alignment horizontal="center" vertical="center" textRotation="90"/>
    </xf>
    <xf numFmtId="1" fontId="46" fillId="0" borderId="18" xfId="0" applyNumberFormat="1" applyFont="1" applyFill="1" applyBorder="1" applyAlignment="1">
      <alignment horizontal="center" vertical="center" textRotation="90"/>
    </xf>
    <xf numFmtId="1" fontId="46" fillId="0" borderId="24" xfId="0" applyNumberFormat="1" applyFont="1" applyFill="1" applyBorder="1" applyAlignment="1">
      <alignment horizontal="center" vertical="center" textRotation="90"/>
    </xf>
    <xf numFmtId="0" fontId="111" fillId="0" borderId="11" xfId="0" applyFont="1" applyFill="1" applyBorder="1" applyAlignment="1">
      <alignment horizontal="center" vertical="center" textRotation="90"/>
    </xf>
    <xf numFmtId="0" fontId="111" fillId="0" borderId="18" xfId="0" applyFont="1" applyFill="1" applyBorder="1" applyAlignment="1">
      <alignment horizontal="center" vertical="center" textRotation="90"/>
    </xf>
    <xf numFmtId="0" fontId="111" fillId="0" borderId="24" xfId="0" applyFont="1" applyFill="1" applyBorder="1" applyAlignment="1">
      <alignment horizontal="center" vertical="center" textRotation="90"/>
    </xf>
    <xf numFmtId="0" fontId="47" fillId="0" borderId="11" xfId="0" applyFont="1" applyFill="1" applyBorder="1" applyAlignment="1">
      <alignment horizontal="center" vertical="center" textRotation="90"/>
    </xf>
    <xf numFmtId="0" fontId="47" fillId="0" borderId="18" xfId="0" applyFont="1" applyFill="1" applyBorder="1" applyAlignment="1">
      <alignment horizontal="center" vertical="center" textRotation="90"/>
    </xf>
    <xf numFmtId="0" fontId="47" fillId="0" borderId="24" xfId="0" applyFont="1" applyFill="1" applyBorder="1" applyAlignment="1">
      <alignment horizontal="center" vertical="center" textRotation="90"/>
    </xf>
    <xf numFmtId="164" fontId="110" fillId="33" borderId="10" xfId="0" applyNumberFormat="1" applyFont="1" applyFill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21" fillId="0" borderId="25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horizontal="center" vertical="center"/>
    </xf>
    <xf numFmtId="0" fontId="98" fillId="34" borderId="10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8" fillId="34" borderId="24" xfId="0" applyFont="1" applyFill="1" applyBorder="1" applyAlignment="1">
      <alignment horizontal="center"/>
    </xf>
    <xf numFmtId="0" fontId="141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09" fillId="0" borderId="0" xfId="0" applyFont="1" applyAlignment="1">
      <alignment horizontal="right"/>
    </xf>
    <xf numFmtId="1" fontId="114" fillId="0" borderId="34" xfId="0" applyNumberFormat="1" applyFont="1" applyBorder="1" applyAlignment="1">
      <alignment horizontal="center" vertical="center"/>
    </xf>
    <xf numFmtId="1" fontId="114" fillId="0" borderId="0" xfId="0" applyNumberFormat="1" applyFont="1" applyBorder="1" applyAlignment="1">
      <alignment horizontal="center" vertical="center"/>
    </xf>
    <xf numFmtId="0" fontId="111" fillId="0" borderId="0" xfId="0" applyFont="1" applyAlignment="1">
      <alignment horizontal="right"/>
    </xf>
    <xf numFmtId="0" fontId="106" fillId="0" borderId="0" xfId="0" applyFont="1" applyBorder="1" applyAlignment="1">
      <alignment horizontal="right" vertical="top" wrapText="1" readingOrder="2"/>
    </xf>
    <xf numFmtId="0" fontId="106" fillId="0" borderId="0" xfId="0" applyFont="1" applyBorder="1" applyAlignment="1">
      <alignment horizontal="center" vertical="top" wrapText="1" readingOrder="2"/>
    </xf>
    <xf numFmtId="0" fontId="105" fillId="33" borderId="28" xfId="0" applyFont="1" applyFill="1" applyBorder="1" applyAlignment="1">
      <alignment horizontal="center" vertical="center"/>
    </xf>
    <xf numFmtId="0" fontId="105" fillId="33" borderId="33" xfId="0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117" fillId="0" borderId="10" xfId="0" applyFont="1" applyBorder="1" applyAlignment="1">
      <alignment horizontal="center" vertical="center"/>
    </xf>
    <xf numFmtId="164" fontId="100" fillId="0" borderId="10" xfId="0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100" fillId="33" borderId="28" xfId="0" applyFont="1" applyFill="1" applyBorder="1" applyAlignment="1">
      <alignment horizontal="center" vertical="center"/>
    </xf>
    <xf numFmtId="0" fontId="100" fillId="33" borderId="33" xfId="0" applyFont="1" applyFill="1" applyBorder="1" applyAlignment="1">
      <alignment horizontal="center" vertical="center"/>
    </xf>
    <xf numFmtId="166" fontId="104" fillId="38" borderId="0" xfId="0" applyNumberFormat="1" applyFont="1" applyFill="1" applyAlignment="1">
      <alignment horizontal="center" vertical="center"/>
    </xf>
    <xf numFmtId="0" fontId="109" fillId="0" borderId="25" xfId="0" applyFont="1" applyBorder="1" applyAlignment="1">
      <alignment horizontal="center" readingOrder="2"/>
    </xf>
    <xf numFmtId="0" fontId="111" fillId="0" borderId="25" xfId="0" applyFont="1" applyBorder="1" applyAlignment="1">
      <alignment horizontal="right"/>
    </xf>
    <xf numFmtId="165" fontId="109" fillId="39" borderId="0" xfId="0" applyNumberFormat="1" applyFont="1" applyFill="1" applyAlignment="1">
      <alignment horizontal="center"/>
    </xf>
    <xf numFmtId="0" fontId="111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109" fillId="0" borderId="28" xfId="0" applyFont="1" applyBorder="1" applyAlignment="1">
      <alignment horizontal="center" vertical="center"/>
    </xf>
    <xf numFmtId="0" fontId="109" fillId="0" borderId="33" xfId="0" applyFont="1" applyBorder="1" applyAlignment="1">
      <alignment horizontal="center" vertical="center"/>
    </xf>
    <xf numFmtId="0" fontId="131" fillId="0" borderId="37" xfId="0" applyFont="1" applyBorder="1" applyAlignment="1">
      <alignment horizontal="center" vertical="center" readingOrder="2"/>
    </xf>
    <xf numFmtId="0" fontId="131" fillId="0" borderId="34" xfId="0" applyFont="1" applyBorder="1" applyAlignment="1">
      <alignment horizontal="center" vertical="center" readingOrder="2"/>
    </xf>
    <xf numFmtId="0" fontId="131" fillId="0" borderId="38" xfId="0" applyFont="1" applyBorder="1" applyAlignment="1">
      <alignment horizontal="center" vertical="center" readingOrder="2"/>
    </xf>
    <xf numFmtId="0" fontId="131" fillId="0" borderId="27" xfId="0" applyFont="1" applyBorder="1" applyAlignment="1">
      <alignment horizontal="center" vertical="center" readingOrder="2"/>
    </xf>
    <xf numFmtId="0" fontId="131" fillId="0" borderId="25" xfId="0" applyFont="1" applyBorder="1" applyAlignment="1">
      <alignment horizontal="center" vertical="center" readingOrder="2"/>
    </xf>
    <xf numFmtId="0" fontId="131" fillId="0" borderId="29" xfId="0" applyFont="1" applyBorder="1" applyAlignment="1">
      <alignment horizontal="center" vertical="center" readingOrder="2"/>
    </xf>
    <xf numFmtId="0" fontId="110" fillId="0" borderId="11" xfId="0" applyFont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0</xdr:rowOff>
    </xdr:from>
    <xdr:to>
      <xdr:col>8</xdr:col>
      <xdr:colOff>409575</xdr:colOff>
      <xdr:row>3</xdr:row>
      <xdr:rowOff>161925</xdr:rowOff>
    </xdr:to>
    <xdr:pic>
      <xdr:nvPicPr>
        <xdr:cNvPr id="1" name="Image 1" descr="http://www.univ-annaba.org/images/stories/logos/univ_mini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0</xdr:colOff>
      <xdr:row>1</xdr:row>
      <xdr:rowOff>0</xdr:rowOff>
    </xdr:from>
    <xdr:to>
      <xdr:col>72</xdr:col>
      <xdr:colOff>781050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0"/>
          <a:ext cx="1428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77</xdr:col>
      <xdr:colOff>247650</xdr:colOff>
      <xdr:row>3</xdr:row>
      <xdr:rowOff>161925</xdr:rowOff>
    </xdr:to>
    <xdr:pic>
      <xdr:nvPicPr>
        <xdr:cNvPr id="3" name="Image 3" descr="http://www.univ-annaba.org/images/stories/logos/univ_mini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19050</xdr:colOff>
      <xdr:row>1</xdr:row>
      <xdr:rowOff>0</xdr:rowOff>
    </xdr:from>
    <xdr:to>
      <xdr:col>117</xdr:col>
      <xdr:colOff>266700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73550" y="0"/>
          <a:ext cx="1647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190500</xdr:rowOff>
    </xdr:from>
    <xdr:to>
      <xdr:col>1</xdr:col>
      <xdr:colOff>161925</xdr:colOff>
      <xdr:row>2</xdr:row>
      <xdr:rowOff>295275</xdr:rowOff>
    </xdr:to>
    <xdr:pic>
      <xdr:nvPicPr>
        <xdr:cNvPr id="1" name="Image 1" descr="http://www.univ-annaba.org/images/stories/logos/univ_mini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</xdr:row>
      <xdr:rowOff>114300</xdr:rowOff>
    </xdr:from>
    <xdr:to>
      <xdr:col>16</xdr:col>
      <xdr:colOff>47625</xdr:colOff>
      <xdr:row>3</xdr:row>
      <xdr:rowOff>0</xdr:rowOff>
    </xdr:to>
    <xdr:pic>
      <xdr:nvPicPr>
        <xdr:cNvPr id="2" name="Image 2" descr="H:\رمز الجامعة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35242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2</xdr:row>
      <xdr:rowOff>161925</xdr:rowOff>
    </xdr:from>
    <xdr:to>
      <xdr:col>11</xdr:col>
      <xdr:colOff>28575</xdr:colOff>
      <xdr:row>4</xdr:row>
      <xdr:rowOff>190500</xdr:rowOff>
    </xdr:to>
    <xdr:sp>
      <xdr:nvSpPr>
        <xdr:cNvPr id="3" name="Rectangle à coins arrondis 3"/>
        <xdr:cNvSpPr>
          <a:spLocks/>
        </xdr:cNvSpPr>
      </xdr:nvSpPr>
      <xdr:spPr>
        <a:xfrm>
          <a:off x="4076700" y="714375"/>
          <a:ext cx="3086100" cy="5429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كشف نقاط السنة الاولى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ماستر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2</xdr:row>
      <xdr:rowOff>0</xdr:rowOff>
    </xdr:to>
    <xdr:pic>
      <xdr:nvPicPr>
        <xdr:cNvPr id="1" name="Image 1" descr="http://www.univ-annaba.org/images/stories/logos/univ_mini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16</xdr:col>
      <xdr:colOff>133350</xdr:colOff>
      <xdr:row>2</xdr:row>
      <xdr:rowOff>95250</xdr:rowOff>
    </xdr:to>
    <xdr:pic>
      <xdr:nvPicPr>
        <xdr:cNvPr id="2" name="Image 2" descr="H:\رمز الجامعة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23812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10</xdr:col>
      <xdr:colOff>38100</xdr:colOff>
      <xdr:row>4</xdr:row>
      <xdr:rowOff>200025</xdr:rowOff>
    </xdr:to>
    <xdr:sp>
      <xdr:nvSpPr>
        <xdr:cNvPr id="3" name="Rectangle à coins arrondis 3"/>
        <xdr:cNvSpPr>
          <a:spLocks/>
        </xdr:cNvSpPr>
      </xdr:nvSpPr>
      <xdr:spPr>
        <a:xfrm>
          <a:off x="5686425" y="857250"/>
          <a:ext cx="2647950" cy="5143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كشف نقاط السنة الثانية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ماستر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2"/>
  <sheetViews>
    <sheetView rightToLeft="1" tabSelected="1" zoomScalePageLayoutView="0" workbookViewId="0" topLeftCell="BU15">
      <selection activeCell="CM9" sqref="CM9:CU10"/>
    </sheetView>
  </sheetViews>
  <sheetFormatPr defaultColWidth="11.421875" defaultRowHeight="15"/>
  <cols>
    <col min="1" max="1" width="0.2890625" style="285" customWidth="1"/>
    <col min="2" max="2" width="3.421875" style="286" customWidth="1"/>
    <col min="3" max="3" width="12.7109375" style="285" hidden="1" customWidth="1"/>
    <col min="4" max="4" width="32.57421875" style="285" hidden="1" customWidth="1"/>
    <col min="5" max="5" width="11.421875" style="285" hidden="1" customWidth="1"/>
    <col min="6" max="6" width="20.00390625" style="285" hidden="1" customWidth="1"/>
    <col min="7" max="7" width="11.421875" style="285" hidden="1" customWidth="1"/>
    <col min="8" max="8" width="7.28125" style="285" customWidth="1"/>
    <col min="9" max="9" width="9.28125" style="285" customWidth="1"/>
    <col min="10" max="26" width="11.421875" style="285" hidden="1" customWidth="1"/>
    <col min="27" max="27" width="44.140625" style="285" hidden="1" customWidth="1"/>
    <col min="28" max="30" width="11.421875" style="285" hidden="1" customWidth="1"/>
    <col min="31" max="31" width="23.00390625" style="285" hidden="1" customWidth="1"/>
    <col min="32" max="33" width="11.421875" style="285" hidden="1" customWidth="1"/>
    <col min="34" max="34" width="5.28125" style="286" hidden="1" customWidth="1"/>
    <col min="35" max="36" width="11.421875" style="285" hidden="1" customWidth="1"/>
    <col min="37" max="37" width="6.421875" style="287" customWidth="1"/>
    <col min="38" max="38" width="2.140625" style="287" customWidth="1"/>
    <col min="39" max="39" width="3.00390625" style="287" hidden="1" customWidth="1"/>
    <col min="40" max="40" width="6.7109375" style="287" customWidth="1"/>
    <col min="41" max="41" width="2.28125" style="287" customWidth="1"/>
    <col min="42" max="42" width="3.140625" style="287" hidden="1" customWidth="1"/>
    <col min="43" max="43" width="6.00390625" style="287" customWidth="1"/>
    <col min="44" max="44" width="1.8515625" style="287" customWidth="1"/>
    <col min="45" max="45" width="2.7109375" style="287" hidden="1" customWidth="1"/>
    <col min="46" max="46" width="6.28125" style="287" customWidth="1"/>
    <col min="47" max="47" width="3.7109375" style="287" customWidth="1"/>
    <col min="48" max="48" width="0.85546875" style="287" hidden="1" customWidth="1"/>
    <col min="49" max="49" width="6.00390625" style="287" customWidth="1"/>
    <col min="50" max="50" width="2.7109375" style="287" customWidth="1"/>
    <col min="51" max="51" width="2.7109375" style="287" hidden="1" customWidth="1"/>
    <col min="52" max="52" width="6.140625" style="287" customWidth="1"/>
    <col min="53" max="53" width="2.28125" style="287" customWidth="1"/>
    <col min="54" max="54" width="3.421875" style="287" hidden="1" customWidth="1"/>
    <col min="55" max="55" width="5.8515625" style="287" customWidth="1"/>
    <col min="56" max="56" width="2.421875" style="287" customWidth="1"/>
    <col min="57" max="57" width="3.28125" style="287" hidden="1" customWidth="1"/>
    <col min="58" max="58" width="5.8515625" style="287" customWidth="1"/>
    <col min="59" max="59" width="2.421875" style="287" customWidth="1"/>
    <col min="60" max="60" width="3.28125" style="287" hidden="1" customWidth="1"/>
    <col min="61" max="61" width="6.421875" style="288" customWidth="1"/>
    <col min="62" max="62" width="2.140625" style="287" customWidth="1"/>
    <col min="63" max="63" width="4.7109375" style="287" hidden="1" customWidth="1"/>
    <col min="64" max="64" width="6.57421875" style="288" customWidth="1"/>
    <col min="65" max="65" width="1.8515625" style="287" customWidth="1"/>
    <col min="66" max="66" width="3.28125" style="287" hidden="1" customWidth="1"/>
    <col min="67" max="67" width="6.8515625" style="288" customWidth="1"/>
    <col min="68" max="68" width="2.140625" style="287" customWidth="1"/>
    <col min="69" max="69" width="4.421875" style="287" hidden="1" customWidth="1"/>
    <col min="70" max="70" width="6.00390625" style="285" customWidth="1"/>
    <col min="71" max="71" width="3.7109375" style="285" customWidth="1"/>
    <col min="72" max="72" width="0.5625" style="286" hidden="1" customWidth="1"/>
    <col min="73" max="73" width="16.7109375" style="285" customWidth="1"/>
    <col min="74" max="74" width="0.13671875" style="285" customWidth="1"/>
    <col min="75" max="75" width="1.421875" style="285" customWidth="1"/>
    <col min="76" max="76" width="3.57421875" style="285" customWidth="1"/>
    <col min="77" max="77" width="8.140625" style="285" customWidth="1"/>
    <col min="78" max="78" width="8.7109375" style="285" customWidth="1"/>
    <col min="79" max="79" width="5.00390625" style="285" customWidth="1"/>
    <col min="80" max="80" width="1.8515625" style="285" customWidth="1"/>
    <col min="81" max="81" width="1.7109375" style="285" hidden="1" customWidth="1"/>
    <col min="82" max="82" width="4.8515625" style="285" customWidth="1"/>
    <col min="83" max="83" width="1.7109375" style="285" customWidth="1"/>
    <col min="84" max="84" width="1.7109375" style="285" hidden="1" customWidth="1"/>
    <col min="85" max="85" width="4.8515625" style="285" customWidth="1"/>
    <col min="86" max="86" width="1.8515625" style="285" customWidth="1"/>
    <col min="87" max="87" width="1.7109375" style="285" hidden="1" customWidth="1"/>
    <col min="88" max="88" width="5.421875" style="285" customWidth="1"/>
    <col min="89" max="89" width="2.8515625" style="285" customWidth="1"/>
    <col min="90" max="90" width="2.140625" style="285" hidden="1" customWidth="1"/>
    <col min="91" max="91" width="4.7109375" style="285" customWidth="1"/>
    <col min="92" max="92" width="2.28125" style="285" customWidth="1"/>
    <col min="93" max="93" width="3.421875" style="285" hidden="1" customWidth="1"/>
    <col min="94" max="94" width="4.7109375" style="285" customWidth="1"/>
    <col min="95" max="95" width="2.00390625" style="285" customWidth="1"/>
    <col min="96" max="96" width="4.28125" style="285" hidden="1" customWidth="1"/>
    <col min="97" max="97" width="5.57421875" style="285" customWidth="1"/>
    <col min="98" max="98" width="2.57421875" style="285" customWidth="1"/>
    <col min="99" max="99" width="2.7109375" style="285" hidden="1" customWidth="1"/>
    <col min="100" max="100" width="6.421875" style="285" customWidth="1"/>
    <col min="101" max="101" width="2.421875" style="285" customWidth="1"/>
    <col min="102" max="102" width="3.57421875" style="285" hidden="1" customWidth="1"/>
    <col min="103" max="103" width="6.140625" style="286" customWidth="1"/>
    <col min="104" max="104" width="2.7109375" style="286" customWidth="1"/>
    <col min="105" max="105" width="0.13671875" style="8" customWidth="1"/>
    <col min="106" max="106" width="5.28125" style="0" customWidth="1"/>
    <col min="107" max="107" width="2.00390625" style="0" customWidth="1"/>
    <col min="108" max="108" width="2.57421875" style="0" hidden="1" customWidth="1"/>
    <col min="109" max="109" width="5.28125" style="8" customWidth="1"/>
    <col min="110" max="110" width="2.8515625" style="8" hidden="1" customWidth="1"/>
    <col min="111" max="111" width="2.57421875" style="8" hidden="1" customWidth="1"/>
    <col min="112" max="112" width="6.00390625" style="0" customWidth="1"/>
    <col min="113" max="113" width="3.7109375" style="0" customWidth="1"/>
    <col min="114" max="114" width="3.28125" style="0" hidden="1" customWidth="1"/>
    <col min="115" max="115" width="16.28125" style="0" customWidth="1"/>
    <col min="116" max="116" width="0.42578125" style="0" hidden="1" customWidth="1"/>
    <col min="117" max="117" width="4.7109375" style="0" customWidth="1"/>
    <col min="118" max="118" width="7.7109375" style="0" customWidth="1"/>
  </cols>
  <sheetData>
    <row r="1" spans="8:71" ht="15" hidden="1">
      <c r="H1" s="285" t="s">
        <v>63</v>
      </c>
      <c r="BR1" s="289"/>
      <c r="BS1" s="286"/>
    </row>
    <row r="2" spans="8:114" ht="15" customHeight="1" hidden="1">
      <c r="H2" s="285" t="s">
        <v>64</v>
      </c>
      <c r="BG2" s="342"/>
      <c r="BH2" s="342"/>
      <c r="BI2" s="342"/>
      <c r="BJ2" s="342"/>
      <c r="BK2" s="343"/>
      <c r="BL2" s="343"/>
      <c r="BM2" s="343"/>
      <c r="BR2" s="289"/>
      <c r="BS2" s="286"/>
      <c r="DE2" s="459"/>
      <c r="DF2" s="459"/>
      <c r="DG2" s="459"/>
      <c r="DH2" s="477"/>
      <c r="DI2" s="477"/>
      <c r="DJ2" s="477"/>
    </row>
    <row r="3" spans="4:114" s="321" customFormat="1" ht="19.5" customHeight="1">
      <c r="D3" s="322"/>
      <c r="E3" s="51"/>
      <c r="F3" s="322"/>
      <c r="G3" s="323"/>
      <c r="J3" s="344" t="s">
        <v>354</v>
      </c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AE3" s="324"/>
      <c r="AF3" s="325"/>
      <c r="AG3" s="326"/>
      <c r="AH3" s="326"/>
      <c r="AI3" s="322"/>
      <c r="AJ3" s="345" t="s">
        <v>66</v>
      </c>
      <c r="AK3" s="345"/>
      <c r="AL3" s="345"/>
      <c r="AM3" s="345"/>
      <c r="AN3" s="324"/>
      <c r="AO3" s="454" t="s">
        <v>355</v>
      </c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342"/>
      <c r="BK3" s="343"/>
      <c r="BL3" s="343"/>
      <c r="BM3" s="343"/>
      <c r="CJ3" s="395" t="s">
        <v>355</v>
      </c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459"/>
      <c r="DF3" s="459"/>
      <c r="DG3" s="459"/>
      <c r="DH3" s="477"/>
      <c r="DI3" s="477"/>
      <c r="DJ3" s="477"/>
    </row>
    <row r="4" spans="1:114" ht="18" customHeight="1" thickBot="1">
      <c r="A4" s="327"/>
      <c r="B4" s="321"/>
      <c r="C4" s="321"/>
      <c r="D4" s="322"/>
      <c r="E4" s="51"/>
      <c r="F4" s="322"/>
      <c r="G4" s="323"/>
      <c r="H4" s="321"/>
      <c r="I4" s="321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/>
      <c r="AA4"/>
      <c r="AB4"/>
      <c r="AC4"/>
      <c r="AD4"/>
      <c r="AE4" s="328"/>
      <c r="AF4" s="325"/>
      <c r="AG4" s="326"/>
      <c r="AH4" s="326"/>
      <c r="AI4" s="324"/>
      <c r="AJ4" s="444"/>
      <c r="AK4" s="444"/>
      <c r="AL4" s="444"/>
      <c r="AM4" s="444"/>
      <c r="AN4"/>
      <c r="AO4" s="455" t="s">
        <v>356</v>
      </c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342"/>
      <c r="BK4" s="343"/>
      <c r="BL4" s="343"/>
      <c r="BM4" s="343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 s="396"/>
      <c r="CC4" s="396"/>
      <c r="CD4" s="396"/>
      <c r="CE4" s="396"/>
      <c r="CF4" s="396"/>
      <c r="CG4" s="396"/>
      <c r="CH4" s="396"/>
      <c r="CI4" s="396"/>
      <c r="CJ4" s="344" t="s">
        <v>356</v>
      </c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459"/>
      <c r="DF4" s="459"/>
      <c r="DG4" s="459"/>
      <c r="DH4" s="477"/>
      <c r="DI4" s="477"/>
      <c r="DJ4" s="477"/>
    </row>
    <row r="5" spans="1:117" ht="15" customHeight="1">
      <c r="A5" s="324" t="s">
        <v>63</v>
      </c>
      <c r="B5" s="324"/>
      <c r="C5" s="324"/>
      <c r="D5" s="324"/>
      <c r="E5" s="324"/>
      <c r="F5" s="324"/>
      <c r="G5" s="323"/>
      <c r="H5" s="321"/>
      <c r="I5" s="321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26"/>
      <c r="AA5" s="326"/>
      <c r="AB5" s="326"/>
      <c r="AC5" s="326"/>
      <c r="AD5" s="326"/>
      <c r="AE5" s="329"/>
      <c r="AF5" s="330"/>
      <c r="AG5" s="324"/>
      <c r="AH5" s="324"/>
      <c r="AI5" s="324"/>
      <c r="AJ5" s="324"/>
      <c r="AK5" s="324"/>
      <c r="AL5" s="324"/>
      <c r="AM5" s="324"/>
      <c r="AN5" s="324"/>
      <c r="AO5" s="456" t="s">
        <v>361</v>
      </c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/>
      <c r="BK5"/>
      <c r="BL5" s="324" t="s">
        <v>368</v>
      </c>
      <c r="BN5" s="324"/>
      <c r="BO5" s="324"/>
      <c r="BP5" s="324"/>
      <c r="BQ5" s="324"/>
      <c r="BR5" s="321"/>
      <c r="BS5" s="321"/>
      <c r="BT5"/>
      <c r="BU5"/>
      <c r="BV5"/>
      <c r="BW5"/>
      <c r="BX5" s="141" t="s">
        <v>63</v>
      </c>
      <c r="BY5" s="141"/>
      <c r="BZ5" s="141"/>
      <c r="CA5" s="141"/>
      <c r="CB5" s="425" t="s">
        <v>380</v>
      </c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7"/>
      <c r="DC5" s="411"/>
      <c r="DD5" s="411"/>
      <c r="DE5" s="324" t="s">
        <v>368</v>
      </c>
      <c r="DF5" s="324"/>
      <c r="DG5" s="324"/>
      <c r="DH5" s="324"/>
      <c r="DI5" s="324"/>
      <c r="DJ5" s="324"/>
      <c r="DK5" s="324"/>
      <c r="DL5" s="321"/>
      <c r="DM5" s="321"/>
    </row>
    <row r="6" spans="1:119" ht="15" customHeight="1" thickBot="1">
      <c r="A6" s="324" t="s">
        <v>357</v>
      </c>
      <c r="B6" s="324"/>
      <c r="C6" s="324"/>
      <c r="D6" s="324"/>
      <c r="E6" s="324"/>
      <c r="F6" s="324"/>
      <c r="G6" s="323"/>
      <c r="H6" s="321"/>
      <c r="I6" s="321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10"/>
      <c r="AA6" s="510"/>
      <c r="AB6" s="510"/>
      <c r="AC6" s="511"/>
      <c r="AD6" s="511"/>
      <c r="AE6" s="331"/>
      <c r="AF6" s="332"/>
      <c r="AG6" s="333"/>
      <c r="AH6" s="333"/>
      <c r="AI6" s="324"/>
      <c r="AJ6" s="324"/>
      <c r="AK6" s="324"/>
      <c r="AL6" s="324"/>
      <c r="AM6" s="324"/>
      <c r="AN6" s="326"/>
      <c r="AO6" s="457" t="s">
        <v>364</v>
      </c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/>
      <c r="BK6"/>
      <c r="BL6" s="443" t="s">
        <v>358</v>
      </c>
      <c r="BM6" s="443"/>
      <c r="BN6" s="443"/>
      <c r="BO6" s="443"/>
      <c r="BP6" s="341" t="s">
        <v>367</v>
      </c>
      <c r="BQ6" s="341"/>
      <c r="BR6" s="341"/>
      <c r="BS6" s="341"/>
      <c r="BT6" s="341"/>
      <c r="BU6" s="341"/>
      <c r="BV6"/>
      <c r="BW6"/>
      <c r="BX6" s="141" t="s">
        <v>357</v>
      </c>
      <c r="BY6" s="141"/>
      <c r="BZ6" s="141"/>
      <c r="CA6" s="141"/>
      <c r="CB6" s="505" t="s">
        <v>364</v>
      </c>
      <c r="CC6" s="506"/>
      <c r="CD6" s="506"/>
      <c r="CE6" s="506"/>
      <c r="CF6" s="506"/>
      <c r="CG6" s="506"/>
      <c r="CH6" s="506"/>
      <c r="CI6" s="506"/>
      <c r="CJ6" s="506"/>
      <c r="CK6" s="506"/>
      <c r="CL6" s="506"/>
      <c r="CM6" s="506"/>
      <c r="CN6" s="506"/>
      <c r="CO6" s="506"/>
      <c r="CP6" s="506"/>
      <c r="CQ6" s="506"/>
      <c r="CR6" s="506"/>
      <c r="CS6" s="506"/>
      <c r="CT6" s="506"/>
      <c r="CU6" s="506"/>
      <c r="CV6" s="506"/>
      <c r="CW6" s="506"/>
      <c r="CX6" s="506"/>
      <c r="CY6" s="506"/>
      <c r="CZ6" s="506"/>
      <c r="DA6" s="506"/>
      <c r="DB6" s="507"/>
      <c r="DE6" s="443" t="s">
        <v>358</v>
      </c>
      <c r="DF6" s="443"/>
      <c r="DG6" s="443"/>
      <c r="DH6" s="443"/>
      <c r="DI6" s="443"/>
      <c r="DJ6" s="341" t="s">
        <v>367</v>
      </c>
      <c r="DK6" s="341"/>
      <c r="DL6" s="341"/>
      <c r="DM6" s="341"/>
      <c r="DN6" s="341"/>
      <c r="DO6" s="341"/>
    </row>
    <row r="7" spans="1:119" ht="15" customHeight="1">
      <c r="A7" s="334" t="s">
        <v>359</v>
      </c>
      <c r="B7" s="334"/>
      <c r="C7" s="334"/>
      <c r="D7" s="322"/>
      <c r="E7" s="346" t="s">
        <v>360</v>
      </c>
      <c r="F7" s="347"/>
      <c r="G7" s="323"/>
      <c r="H7" s="321"/>
      <c r="I7" s="321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335"/>
      <c r="AA7" s="335"/>
      <c r="AB7" s="513"/>
      <c r="AC7" s="513"/>
      <c r="AD7" s="336"/>
      <c r="AE7" s="337"/>
      <c r="AF7" s="338"/>
      <c r="AG7" s="339"/>
      <c r="AH7" s="339"/>
      <c r="AI7" s="324"/>
      <c r="AJ7" s="444"/>
      <c r="AK7" s="444"/>
      <c r="AL7" s="444"/>
      <c r="AM7" s="444"/>
      <c r="AN7" s="340"/>
      <c r="AO7" s="458" t="s">
        <v>110</v>
      </c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/>
      <c r="BK7"/>
      <c r="BL7" s="523" t="s">
        <v>369</v>
      </c>
      <c r="BM7" s="523"/>
      <c r="BN7" s="523"/>
      <c r="BO7" s="523"/>
      <c r="BP7" s="523"/>
      <c r="BQ7" s="336"/>
      <c r="BR7" s="524">
        <v>42796</v>
      </c>
      <c r="BS7" s="524"/>
      <c r="BT7" s="524"/>
      <c r="BU7" s="524"/>
      <c r="BV7"/>
      <c r="BW7"/>
      <c r="BX7" s="141" t="s">
        <v>359</v>
      </c>
      <c r="BY7" s="141"/>
      <c r="BZ7" s="141"/>
      <c r="CA7" s="141"/>
      <c r="CB7" s="508"/>
      <c r="CC7" s="508"/>
      <c r="CD7" s="508"/>
      <c r="CE7" s="508"/>
      <c r="CF7" s="508"/>
      <c r="CG7" s="508"/>
      <c r="CH7" s="508"/>
      <c r="CI7" s="508"/>
      <c r="CJ7" s="508"/>
      <c r="CK7" s="508"/>
      <c r="CL7" s="508"/>
      <c r="CM7" s="508"/>
      <c r="CN7" s="508"/>
      <c r="CO7" s="508"/>
      <c r="CP7" s="508"/>
      <c r="CQ7" s="508"/>
      <c r="CR7" s="508"/>
      <c r="CS7" s="508"/>
      <c r="CT7" s="508"/>
      <c r="CU7" s="508"/>
      <c r="CV7" s="508"/>
      <c r="CW7" s="508"/>
      <c r="CX7" s="508"/>
      <c r="CY7" s="508"/>
      <c r="CZ7" s="508"/>
      <c r="DA7" s="508"/>
      <c r="DB7" s="508"/>
      <c r="DE7" s="444" t="s">
        <v>369</v>
      </c>
      <c r="DF7" s="444"/>
      <c r="DG7" s="444"/>
      <c r="DH7" s="444"/>
      <c r="DI7" s="444"/>
      <c r="DJ7" s="444"/>
      <c r="DK7" s="445">
        <v>42884</v>
      </c>
      <c r="DL7" s="445"/>
      <c r="DM7" s="445"/>
      <c r="DN7" s="394"/>
      <c r="DO7" s="394"/>
    </row>
    <row r="8" spans="48:71" ht="15" customHeight="1" hidden="1">
      <c r="AV8" s="504"/>
      <c r="AW8" s="504"/>
      <c r="AX8" s="504"/>
      <c r="AY8" s="504"/>
      <c r="AZ8" s="504"/>
      <c r="BA8" s="504"/>
      <c r="BR8" s="289"/>
      <c r="BS8" s="286"/>
    </row>
    <row r="9" spans="2:118" ht="15" customHeight="1">
      <c r="B9" s="478" t="s">
        <v>0</v>
      </c>
      <c r="C9" s="362"/>
      <c r="D9" s="362"/>
      <c r="E9" s="362"/>
      <c r="F9" s="362"/>
      <c r="G9" s="362"/>
      <c r="H9" s="478" t="s">
        <v>4</v>
      </c>
      <c r="I9" s="478" t="s">
        <v>5</v>
      </c>
      <c r="J9" s="363"/>
      <c r="K9" s="363"/>
      <c r="L9" s="363"/>
      <c r="M9" s="451" t="s">
        <v>9</v>
      </c>
      <c r="N9" s="451" t="s">
        <v>10</v>
      </c>
      <c r="O9" s="451" t="s">
        <v>11</v>
      </c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450" t="s">
        <v>0</v>
      </c>
      <c r="AI9" s="450" t="s">
        <v>4</v>
      </c>
      <c r="AJ9" s="450" t="s">
        <v>35</v>
      </c>
      <c r="AK9" s="450" t="s">
        <v>40</v>
      </c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67" t="s">
        <v>50</v>
      </c>
      <c r="AX9" s="468"/>
      <c r="AY9" s="468"/>
      <c r="AZ9" s="468"/>
      <c r="BA9" s="468"/>
      <c r="BB9" s="468"/>
      <c r="BC9" s="468"/>
      <c r="BD9" s="468"/>
      <c r="BE9" s="469"/>
      <c r="BF9" s="474" t="s">
        <v>53</v>
      </c>
      <c r="BG9" s="474"/>
      <c r="BH9" s="474"/>
      <c r="BI9" s="474"/>
      <c r="BJ9" s="474"/>
      <c r="BK9" s="474"/>
      <c r="BL9" s="476" t="s">
        <v>54</v>
      </c>
      <c r="BM9" s="476"/>
      <c r="BN9" s="476"/>
      <c r="BO9" s="476"/>
      <c r="BP9" s="476"/>
      <c r="BQ9" s="476"/>
      <c r="BR9" s="476" t="s">
        <v>57</v>
      </c>
      <c r="BS9" s="476"/>
      <c r="BT9" s="476"/>
      <c r="BU9" s="476"/>
      <c r="BV9" s="476"/>
      <c r="BX9" s="489" t="s">
        <v>0</v>
      </c>
      <c r="BY9" s="460" t="s">
        <v>4</v>
      </c>
      <c r="BZ9" s="460" t="s">
        <v>35</v>
      </c>
      <c r="CA9" s="514" t="s">
        <v>40</v>
      </c>
      <c r="CB9" s="515"/>
      <c r="CC9" s="515"/>
      <c r="CD9" s="515"/>
      <c r="CE9" s="515"/>
      <c r="CF9" s="515"/>
      <c r="CG9" s="515"/>
      <c r="CH9" s="515"/>
      <c r="CI9" s="515"/>
      <c r="CJ9" s="515"/>
      <c r="CK9" s="515"/>
      <c r="CL9" s="516"/>
      <c r="CM9" s="514" t="s">
        <v>50</v>
      </c>
      <c r="CN9" s="515"/>
      <c r="CO9" s="515"/>
      <c r="CP9" s="515"/>
      <c r="CQ9" s="515"/>
      <c r="CR9" s="515"/>
      <c r="CS9" s="515"/>
      <c r="CT9" s="515"/>
      <c r="CU9" s="516"/>
      <c r="CV9" s="466" t="s">
        <v>53</v>
      </c>
      <c r="CW9" s="466"/>
      <c r="CX9" s="466"/>
      <c r="CY9" s="466"/>
      <c r="CZ9" s="466"/>
      <c r="DA9" s="466"/>
      <c r="DB9" s="466" t="s">
        <v>54</v>
      </c>
      <c r="DC9" s="466"/>
      <c r="DD9" s="466"/>
      <c r="DE9" s="466"/>
      <c r="DF9" s="466"/>
      <c r="DG9" s="466"/>
      <c r="DH9" s="483" t="s">
        <v>65</v>
      </c>
      <c r="DI9" s="483"/>
      <c r="DJ9" s="483"/>
      <c r="DK9" s="483"/>
      <c r="DL9" s="483"/>
      <c r="DM9" s="428" t="s">
        <v>370</v>
      </c>
      <c r="DN9" s="431" t="s">
        <v>268</v>
      </c>
    </row>
    <row r="10" spans="2:118" ht="13.5" customHeight="1">
      <c r="B10" s="478"/>
      <c r="C10" s="362"/>
      <c r="D10" s="362"/>
      <c r="E10" s="362"/>
      <c r="F10" s="362"/>
      <c r="G10" s="362"/>
      <c r="H10" s="478"/>
      <c r="I10" s="478"/>
      <c r="J10" s="363"/>
      <c r="K10" s="363"/>
      <c r="L10" s="363"/>
      <c r="M10" s="451"/>
      <c r="N10" s="451"/>
      <c r="O10" s="451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70"/>
      <c r="AX10" s="471"/>
      <c r="AY10" s="471"/>
      <c r="AZ10" s="471"/>
      <c r="BA10" s="471"/>
      <c r="BB10" s="471"/>
      <c r="BC10" s="471"/>
      <c r="BD10" s="471"/>
      <c r="BE10" s="472"/>
      <c r="BF10" s="474"/>
      <c r="BG10" s="474"/>
      <c r="BH10" s="474"/>
      <c r="BI10" s="474"/>
      <c r="BJ10" s="474"/>
      <c r="BK10" s="474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X10" s="489"/>
      <c r="BY10" s="460"/>
      <c r="BZ10" s="460"/>
      <c r="CA10" s="517"/>
      <c r="CB10" s="518"/>
      <c r="CC10" s="518"/>
      <c r="CD10" s="518"/>
      <c r="CE10" s="518"/>
      <c r="CF10" s="518"/>
      <c r="CG10" s="518"/>
      <c r="CH10" s="518"/>
      <c r="CI10" s="518"/>
      <c r="CJ10" s="518"/>
      <c r="CK10" s="518"/>
      <c r="CL10" s="519"/>
      <c r="CM10" s="517"/>
      <c r="CN10" s="518"/>
      <c r="CO10" s="518"/>
      <c r="CP10" s="518"/>
      <c r="CQ10" s="518"/>
      <c r="CR10" s="518"/>
      <c r="CS10" s="518"/>
      <c r="CT10" s="518"/>
      <c r="CU10" s="519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83"/>
      <c r="DI10" s="483"/>
      <c r="DJ10" s="483"/>
      <c r="DK10" s="483"/>
      <c r="DL10" s="483"/>
      <c r="DM10" s="429"/>
      <c r="DN10" s="432"/>
    </row>
    <row r="11" spans="2:118" ht="51" customHeight="1">
      <c r="B11" s="478"/>
      <c r="C11" s="478" t="s">
        <v>1</v>
      </c>
      <c r="D11" s="478" t="s">
        <v>2</v>
      </c>
      <c r="E11" s="478"/>
      <c r="F11" s="478" t="s">
        <v>3</v>
      </c>
      <c r="G11" s="478"/>
      <c r="H11" s="478"/>
      <c r="I11" s="478"/>
      <c r="J11" s="451" t="s">
        <v>6</v>
      </c>
      <c r="K11" s="451" t="s">
        <v>7</v>
      </c>
      <c r="L11" s="451" t="s">
        <v>8</v>
      </c>
      <c r="M11" s="451"/>
      <c r="N11" s="451"/>
      <c r="O11" s="451"/>
      <c r="P11" s="490" t="s">
        <v>12</v>
      </c>
      <c r="Q11" s="364" t="s">
        <v>13</v>
      </c>
      <c r="R11" s="364" t="s">
        <v>13</v>
      </c>
      <c r="S11" s="365" t="s">
        <v>14</v>
      </c>
      <c r="T11" s="366" t="s">
        <v>15</v>
      </c>
      <c r="U11" s="365" t="s">
        <v>16</v>
      </c>
      <c r="V11" s="367" t="s">
        <v>17</v>
      </c>
      <c r="W11" s="451" t="s">
        <v>18</v>
      </c>
      <c r="X11" s="451" t="s">
        <v>19</v>
      </c>
      <c r="Y11" s="365" t="s">
        <v>20</v>
      </c>
      <c r="Z11" s="365" t="s">
        <v>21</v>
      </c>
      <c r="AA11" s="451" t="s">
        <v>22</v>
      </c>
      <c r="AB11" s="451" t="s">
        <v>23</v>
      </c>
      <c r="AC11" s="451" t="s">
        <v>24</v>
      </c>
      <c r="AD11" s="451" t="s">
        <v>25</v>
      </c>
      <c r="AE11" s="451" t="s">
        <v>26</v>
      </c>
      <c r="AF11" s="451" t="s">
        <v>27</v>
      </c>
      <c r="AG11" s="363"/>
      <c r="AH11" s="450"/>
      <c r="AI11" s="450"/>
      <c r="AJ11" s="450"/>
      <c r="AK11" s="449" t="s">
        <v>292</v>
      </c>
      <c r="AL11" s="449"/>
      <c r="AM11" s="449"/>
      <c r="AN11" s="449" t="s">
        <v>293</v>
      </c>
      <c r="AO11" s="449"/>
      <c r="AP11" s="449"/>
      <c r="AQ11" s="449" t="s">
        <v>294</v>
      </c>
      <c r="AR11" s="449"/>
      <c r="AS11" s="449"/>
      <c r="AT11" s="449" t="s">
        <v>41</v>
      </c>
      <c r="AU11" s="449"/>
      <c r="AV11" s="449"/>
      <c r="AW11" s="473" t="s">
        <v>295</v>
      </c>
      <c r="AX11" s="473"/>
      <c r="AY11" s="473"/>
      <c r="AZ11" s="473" t="s">
        <v>45</v>
      </c>
      <c r="BA11" s="473"/>
      <c r="BB11" s="473"/>
      <c r="BC11" s="473" t="s">
        <v>41</v>
      </c>
      <c r="BD11" s="473"/>
      <c r="BE11" s="473"/>
      <c r="BF11" s="473" t="s">
        <v>296</v>
      </c>
      <c r="BG11" s="473"/>
      <c r="BH11" s="473"/>
      <c r="BI11" s="473" t="s">
        <v>41</v>
      </c>
      <c r="BJ11" s="473"/>
      <c r="BK11" s="473"/>
      <c r="BL11" s="449" t="s">
        <v>345</v>
      </c>
      <c r="BM11" s="449"/>
      <c r="BN11" s="449"/>
      <c r="BO11" s="475" t="s">
        <v>41</v>
      </c>
      <c r="BP11" s="475"/>
      <c r="BQ11" s="475"/>
      <c r="BR11" s="461" t="s">
        <v>347</v>
      </c>
      <c r="BS11" s="462" t="s">
        <v>346</v>
      </c>
      <c r="BT11" s="462" t="s">
        <v>44</v>
      </c>
      <c r="BU11" s="464" t="s">
        <v>61</v>
      </c>
      <c r="BV11" s="463" t="s">
        <v>56</v>
      </c>
      <c r="BX11" s="489"/>
      <c r="BY11" s="460"/>
      <c r="BZ11" s="460"/>
      <c r="CA11" s="484" t="s">
        <v>297</v>
      </c>
      <c r="CB11" s="485"/>
      <c r="CC11" s="486"/>
      <c r="CD11" s="487" t="s">
        <v>298</v>
      </c>
      <c r="CE11" s="487"/>
      <c r="CF11" s="487"/>
      <c r="CG11" s="481" t="s">
        <v>373</v>
      </c>
      <c r="CH11" s="481"/>
      <c r="CI11" s="481"/>
      <c r="CJ11" s="440" t="s">
        <v>41</v>
      </c>
      <c r="CK11" s="440"/>
      <c r="CL11" s="440"/>
      <c r="CM11" s="482" t="s">
        <v>299</v>
      </c>
      <c r="CN11" s="482"/>
      <c r="CO11" s="482"/>
      <c r="CP11" s="520" t="s">
        <v>374</v>
      </c>
      <c r="CQ11" s="521"/>
      <c r="CR11" s="522"/>
      <c r="CS11" s="438" t="s">
        <v>41</v>
      </c>
      <c r="CT11" s="438"/>
      <c r="CU11" s="438"/>
      <c r="CV11" s="437" t="s">
        <v>375</v>
      </c>
      <c r="CW11" s="437"/>
      <c r="CX11" s="437"/>
      <c r="CY11" s="438" t="s">
        <v>41</v>
      </c>
      <c r="CZ11" s="438"/>
      <c r="DA11" s="438"/>
      <c r="DB11" s="439" t="s">
        <v>60</v>
      </c>
      <c r="DC11" s="439"/>
      <c r="DD11" s="439"/>
      <c r="DE11" s="440" t="s">
        <v>41</v>
      </c>
      <c r="DF11" s="440"/>
      <c r="DG11" s="440"/>
      <c r="DH11" s="479" t="s">
        <v>376</v>
      </c>
      <c r="DI11" s="480" t="s">
        <v>346</v>
      </c>
      <c r="DJ11" s="480" t="s">
        <v>44</v>
      </c>
      <c r="DK11" s="435" t="s">
        <v>61</v>
      </c>
      <c r="DL11" s="488" t="s">
        <v>56</v>
      </c>
      <c r="DM11" s="429"/>
      <c r="DN11" s="432"/>
    </row>
    <row r="12" spans="2:118" ht="30" customHeight="1">
      <c r="B12" s="478"/>
      <c r="C12" s="478"/>
      <c r="D12" s="478"/>
      <c r="E12" s="478"/>
      <c r="F12" s="478"/>
      <c r="G12" s="478"/>
      <c r="H12" s="478"/>
      <c r="I12" s="478"/>
      <c r="J12" s="451"/>
      <c r="K12" s="451"/>
      <c r="L12" s="451"/>
      <c r="M12" s="451"/>
      <c r="N12" s="451"/>
      <c r="O12" s="451"/>
      <c r="P12" s="490"/>
      <c r="Q12" s="364" t="s">
        <v>28</v>
      </c>
      <c r="R12" s="364" t="s">
        <v>28</v>
      </c>
      <c r="S12" s="368" t="s">
        <v>29</v>
      </c>
      <c r="T12" s="366" t="s">
        <v>30</v>
      </c>
      <c r="U12" s="368" t="s">
        <v>31</v>
      </c>
      <c r="V12" s="369" t="s">
        <v>32</v>
      </c>
      <c r="W12" s="451"/>
      <c r="X12" s="451"/>
      <c r="Y12" s="368" t="s">
        <v>33</v>
      </c>
      <c r="Z12" s="368" t="s">
        <v>34</v>
      </c>
      <c r="AA12" s="451"/>
      <c r="AB12" s="451"/>
      <c r="AC12" s="451"/>
      <c r="AD12" s="451"/>
      <c r="AE12" s="451"/>
      <c r="AF12" s="451"/>
      <c r="AG12" s="363"/>
      <c r="AH12" s="450"/>
      <c r="AI12" s="450"/>
      <c r="AJ12" s="450"/>
      <c r="AK12" s="370" t="s">
        <v>38</v>
      </c>
      <c r="AL12" s="370" t="s">
        <v>39</v>
      </c>
      <c r="AM12" s="370" t="s">
        <v>37</v>
      </c>
      <c r="AN12" s="370" t="s">
        <v>38</v>
      </c>
      <c r="AO12" s="370" t="s">
        <v>39</v>
      </c>
      <c r="AP12" s="370" t="s">
        <v>37</v>
      </c>
      <c r="AQ12" s="370" t="s">
        <v>38</v>
      </c>
      <c r="AR12" s="370" t="s">
        <v>39</v>
      </c>
      <c r="AS12" s="370" t="s">
        <v>37</v>
      </c>
      <c r="AT12" s="370" t="s">
        <v>42</v>
      </c>
      <c r="AU12" s="370" t="s">
        <v>43</v>
      </c>
      <c r="AV12" s="370" t="s">
        <v>44</v>
      </c>
      <c r="AW12" s="370" t="s">
        <v>38</v>
      </c>
      <c r="AX12" s="370" t="s">
        <v>46</v>
      </c>
      <c r="AY12" s="370" t="s">
        <v>37</v>
      </c>
      <c r="AZ12" s="370" t="s">
        <v>38</v>
      </c>
      <c r="BA12" s="370" t="s">
        <v>47</v>
      </c>
      <c r="BB12" s="370" t="s">
        <v>37</v>
      </c>
      <c r="BC12" s="370" t="s">
        <v>48</v>
      </c>
      <c r="BD12" s="370" t="s">
        <v>49</v>
      </c>
      <c r="BE12" s="370" t="s">
        <v>44</v>
      </c>
      <c r="BF12" s="370" t="s">
        <v>51</v>
      </c>
      <c r="BG12" s="370" t="s">
        <v>52</v>
      </c>
      <c r="BH12" s="370" t="s">
        <v>37</v>
      </c>
      <c r="BI12" s="371" t="s">
        <v>51</v>
      </c>
      <c r="BJ12" s="370" t="s">
        <v>52</v>
      </c>
      <c r="BK12" s="370" t="s">
        <v>44</v>
      </c>
      <c r="BL12" s="371" t="s">
        <v>51</v>
      </c>
      <c r="BM12" s="370" t="s">
        <v>55</v>
      </c>
      <c r="BN12" s="370" t="s">
        <v>37</v>
      </c>
      <c r="BO12" s="371" t="s">
        <v>51</v>
      </c>
      <c r="BP12" s="370" t="s">
        <v>55</v>
      </c>
      <c r="BQ12" s="372" t="s">
        <v>44</v>
      </c>
      <c r="BR12" s="461"/>
      <c r="BS12" s="462"/>
      <c r="BT12" s="462"/>
      <c r="BU12" s="465"/>
      <c r="BV12" s="463"/>
      <c r="BX12" s="489"/>
      <c r="BY12" s="460"/>
      <c r="BZ12" s="460"/>
      <c r="CA12" s="382" t="s">
        <v>38</v>
      </c>
      <c r="CB12" s="382" t="s">
        <v>39</v>
      </c>
      <c r="CC12" s="382" t="s">
        <v>37</v>
      </c>
      <c r="CD12" s="382" t="s">
        <v>38</v>
      </c>
      <c r="CE12" s="382" t="s">
        <v>39</v>
      </c>
      <c r="CF12" s="382" t="s">
        <v>37</v>
      </c>
      <c r="CG12" s="382" t="s">
        <v>38</v>
      </c>
      <c r="CH12" s="382" t="s">
        <v>39</v>
      </c>
      <c r="CI12" s="382" t="s">
        <v>37</v>
      </c>
      <c r="CJ12" s="382" t="s">
        <v>42</v>
      </c>
      <c r="CK12" s="382" t="s">
        <v>43</v>
      </c>
      <c r="CL12" s="382" t="s">
        <v>44</v>
      </c>
      <c r="CM12" s="382" t="s">
        <v>38</v>
      </c>
      <c r="CN12" s="382" t="s">
        <v>46</v>
      </c>
      <c r="CO12" s="382" t="s">
        <v>37</v>
      </c>
      <c r="CP12" s="383" t="s">
        <v>51</v>
      </c>
      <c r="CQ12" s="382" t="s">
        <v>47</v>
      </c>
      <c r="CR12" s="382" t="s">
        <v>37</v>
      </c>
      <c r="CS12" s="382" t="s">
        <v>371</v>
      </c>
      <c r="CT12" s="382" t="s">
        <v>49</v>
      </c>
      <c r="CU12" s="382" t="s">
        <v>44</v>
      </c>
      <c r="CV12" s="382" t="s">
        <v>51</v>
      </c>
      <c r="CW12" s="382" t="s">
        <v>52</v>
      </c>
      <c r="CX12" s="382" t="s">
        <v>37</v>
      </c>
      <c r="CY12" s="383" t="s">
        <v>51</v>
      </c>
      <c r="CZ12" s="382" t="s">
        <v>52</v>
      </c>
      <c r="DA12" s="382" t="s">
        <v>44</v>
      </c>
      <c r="DB12" s="383" t="s">
        <v>51</v>
      </c>
      <c r="DC12" s="382" t="s">
        <v>55</v>
      </c>
      <c r="DD12" s="382" t="s">
        <v>37</v>
      </c>
      <c r="DE12" s="383" t="s">
        <v>51</v>
      </c>
      <c r="DF12" s="382" t="s">
        <v>55</v>
      </c>
      <c r="DG12" s="381" t="s">
        <v>44</v>
      </c>
      <c r="DH12" s="479"/>
      <c r="DI12" s="480"/>
      <c r="DJ12" s="480"/>
      <c r="DK12" s="436"/>
      <c r="DL12" s="488"/>
      <c r="DM12" s="430"/>
      <c r="DN12" s="433"/>
    </row>
    <row r="13" spans="1:118" ht="15" customHeight="1">
      <c r="A13" s="285" t="s">
        <v>307</v>
      </c>
      <c r="B13" s="295">
        <v>1</v>
      </c>
      <c r="C13" s="292" t="s">
        <v>117</v>
      </c>
      <c r="D13" s="293" t="s">
        <v>115</v>
      </c>
      <c r="E13" s="293"/>
      <c r="F13" s="293" t="s">
        <v>116</v>
      </c>
      <c r="G13" s="293"/>
      <c r="H13" s="351" t="s">
        <v>309</v>
      </c>
      <c r="I13" s="351" t="s">
        <v>310</v>
      </c>
      <c r="J13" s="291"/>
      <c r="K13" s="291"/>
      <c r="L13" s="291"/>
      <c r="M13" s="294"/>
      <c r="N13" s="291"/>
      <c r="O13" s="291"/>
      <c r="P13" s="292"/>
      <c r="Q13" s="292"/>
      <c r="R13" s="292"/>
      <c r="S13" s="292"/>
      <c r="T13" s="292"/>
      <c r="U13" s="291" t="s">
        <v>149</v>
      </c>
      <c r="V13" s="295" t="s">
        <v>148</v>
      </c>
      <c r="W13" s="292"/>
      <c r="X13" s="292"/>
      <c r="Y13" s="292"/>
      <c r="Z13" s="292"/>
      <c r="AA13" s="296" t="s">
        <v>147</v>
      </c>
      <c r="AB13" s="297"/>
      <c r="AC13" s="297" t="s">
        <v>145</v>
      </c>
      <c r="AD13" s="297"/>
      <c r="AE13" s="297" t="s">
        <v>146</v>
      </c>
      <c r="AF13" s="297"/>
      <c r="AG13" s="297"/>
      <c r="AH13" s="293"/>
      <c r="AI13" s="293"/>
      <c r="AJ13" s="293"/>
      <c r="AK13" s="349">
        <v>28.5</v>
      </c>
      <c r="AL13" s="298">
        <f aca="true" t="shared" si="0" ref="AL13:AL30">IF(AK13&gt;=20,6,0)</f>
        <v>6</v>
      </c>
      <c r="AM13" s="298">
        <v>1</v>
      </c>
      <c r="AN13" s="315">
        <v>25</v>
      </c>
      <c r="AO13" s="298">
        <f aca="true" t="shared" si="1" ref="AO13:AO30">IF(AN13&gt;=20,6,0)</f>
        <v>6</v>
      </c>
      <c r="AP13" s="298">
        <v>1</v>
      </c>
      <c r="AQ13" s="315">
        <v>34.5</v>
      </c>
      <c r="AR13" s="298">
        <f aca="true" t="shared" si="2" ref="AR13:AR30">IF(AQ13&gt;=20,6,0)</f>
        <v>6</v>
      </c>
      <c r="AS13" s="298">
        <v>1</v>
      </c>
      <c r="AT13" s="360">
        <f>(AK13+AN13+AQ13)/6</f>
        <v>14.666666666666666</v>
      </c>
      <c r="AU13" s="361">
        <f>IF(AT13&gt;=10,18,AL13+AO13+AR13)</f>
        <v>18</v>
      </c>
      <c r="AV13" s="298">
        <v>1</v>
      </c>
      <c r="AW13" s="300">
        <v>27.5</v>
      </c>
      <c r="AX13" s="299">
        <f aca="true" t="shared" si="3" ref="AX13:AX30">IF(AW13&gt;=20,5,0)</f>
        <v>5</v>
      </c>
      <c r="AY13" s="299">
        <v>1</v>
      </c>
      <c r="AZ13" s="300">
        <v>23.5</v>
      </c>
      <c r="BA13" s="299">
        <f aca="true" t="shared" si="4" ref="BA13:BA30">IF(AZ13&gt;=20,4,0)</f>
        <v>4</v>
      </c>
      <c r="BB13" s="299">
        <v>1</v>
      </c>
      <c r="BC13" s="356">
        <f aca="true" t="shared" si="5" ref="BC13:BC30">(AW13+AZ13)/4</f>
        <v>12.75</v>
      </c>
      <c r="BD13" s="357">
        <f aca="true" t="shared" si="6" ref="BD13:BD30">IF(BC13&gt;=10,9,AX13+BA13)</f>
        <v>9</v>
      </c>
      <c r="BE13" s="299">
        <v>1</v>
      </c>
      <c r="BF13" s="313">
        <v>14</v>
      </c>
      <c r="BG13" s="299">
        <f aca="true" t="shared" si="7" ref="BG13:BG30">IF(BF13&gt;=10,2,0)</f>
        <v>2</v>
      </c>
      <c r="BH13" s="299">
        <v>1</v>
      </c>
      <c r="BI13" s="300">
        <f aca="true" t="shared" si="8" ref="BI13:BI30">(BF13)</f>
        <v>14</v>
      </c>
      <c r="BJ13" s="299">
        <f aca="true" t="shared" si="9" ref="BJ13:BJ30">IF(BI13&gt;=10,2,0)</f>
        <v>2</v>
      </c>
      <c r="BK13" s="299">
        <v>1</v>
      </c>
      <c r="BL13" s="300">
        <v>11.75</v>
      </c>
      <c r="BM13" s="299">
        <f aca="true" t="shared" si="10" ref="BM13:BM30">IF(BL13&gt;=10,1,0)</f>
        <v>1</v>
      </c>
      <c r="BN13" s="299">
        <v>1</v>
      </c>
      <c r="BO13" s="300">
        <f>(BL13)</f>
        <v>11.75</v>
      </c>
      <c r="BP13" s="299">
        <f>IF(BO13&gt;=10,1,0)</f>
        <v>1</v>
      </c>
      <c r="BQ13" s="299">
        <v>1</v>
      </c>
      <c r="BR13" s="373">
        <f aca="true" t="shared" si="11" ref="BR13:BR30">(AK13+AN13+AQ13+AW13+AZ13+BF13+BL13)/12</f>
        <v>13.729166666666666</v>
      </c>
      <c r="BS13" s="374">
        <f aca="true" t="shared" si="12" ref="BS13:BS30">IF(BR13&gt;=10,30,AU13+BD13+BJ13+BP13)</f>
        <v>30</v>
      </c>
      <c r="BT13" s="374">
        <v>1</v>
      </c>
      <c r="BU13" s="375" t="str">
        <f aca="true" t="shared" si="13" ref="BU13:BU30">IF(BR13&gt;=10,"ناجح (ة) الدورة الاولى  ",IF(BR13&lt;10,"مؤجل (ة) "))</f>
        <v>ناجح (ة) الدورة الاولى  </v>
      </c>
      <c r="BV13" s="290" t="s">
        <v>58</v>
      </c>
      <c r="BX13" s="412">
        <v>1</v>
      </c>
      <c r="BY13" s="351" t="s">
        <v>309</v>
      </c>
      <c r="BZ13" s="351" t="s">
        <v>310</v>
      </c>
      <c r="CA13" s="384">
        <v>21</v>
      </c>
      <c r="CB13" s="385">
        <f aca="true" t="shared" si="14" ref="CB13:CB30">IF(CA13&gt;=20,6,0)</f>
        <v>6</v>
      </c>
      <c r="CC13" s="386">
        <v>1</v>
      </c>
      <c r="CD13" s="384">
        <v>29.5</v>
      </c>
      <c r="CE13" s="385">
        <f aca="true" t="shared" si="15" ref="CE13:CE30">IF(CD13&gt;=20,6,0)</f>
        <v>6</v>
      </c>
      <c r="CF13" s="386">
        <v>1</v>
      </c>
      <c r="CG13" s="384">
        <v>30.5</v>
      </c>
      <c r="CH13" s="385">
        <f aca="true" t="shared" si="16" ref="CH13:CH30">IF(CG13&gt;=20,6,0)</f>
        <v>6</v>
      </c>
      <c r="CI13" s="386">
        <v>1</v>
      </c>
      <c r="CJ13" s="384">
        <f>(CA13+CD13+CG13)/6</f>
        <v>13.5</v>
      </c>
      <c r="CK13" s="385">
        <f>IF(CJ13&gt;=10,18,CB13+CE13+CH13)</f>
        <v>18</v>
      </c>
      <c r="CL13" s="386">
        <v>1</v>
      </c>
      <c r="CM13" s="384">
        <v>28.5</v>
      </c>
      <c r="CN13" s="385">
        <f aca="true" t="shared" si="17" ref="CN13:CN30">IF(CM13&gt;=20,5,0)</f>
        <v>5</v>
      </c>
      <c r="CO13" s="386">
        <v>1</v>
      </c>
      <c r="CP13" s="384">
        <v>9</v>
      </c>
      <c r="CQ13" s="385">
        <f>IF(CP13&gt;=10,4,0)</f>
        <v>0</v>
      </c>
      <c r="CR13" s="386">
        <v>1</v>
      </c>
      <c r="CS13" s="384">
        <f>(CM13+CP13)/3</f>
        <v>12.5</v>
      </c>
      <c r="CT13" s="385">
        <f aca="true" t="shared" si="18" ref="CT13:CT30">IF(CS13&gt;=10,9,CN13+CQ13)</f>
        <v>9</v>
      </c>
      <c r="CU13" s="387">
        <v>1</v>
      </c>
      <c r="CV13" s="392">
        <v>13</v>
      </c>
      <c r="CW13" s="387">
        <f aca="true" t="shared" si="19" ref="CW13:CW30">IF(CV13&gt;=10,2,0)</f>
        <v>2</v>
      </c>
      <c r="CX13" s="387">
        <v>1</v>
      </c>
      <c r="CY13" s="388">
        <f aca="true" t="shared" si="20" ref="CY13:CY30">(CV13)</f>
        <v>13</v>
      </c>
      <c r="CZ13" s="389">
        <f aca="true" t="shared" si="21" ref="CZ13:CZ30">IF(CY13&gt;=10,2,0)</f>
        <v>2</v>
      </c>
      <c r="DA13" s="389">
        <v>1</v>
      </c>
      <c r="DB13" s="390">
        <v>21</v>
      </c>
      <c r="DC13" s="387">
        <f aca="true" t="shared" si="22" ref="DC13:DC30">IF(DB13&gt;=10,1,0)</f>
        <v>1</v>
      </c>
      <c r="DD13" s="387">
        <v>1</v>
      </c>
      <c r="DE13" s="388">
        <f>(DB13)</f>
        <v>21</v>
      </c>
      <c r="DF13" s="389">
        <f>IF(DE13&gt;=10,1,0)</f>
        <v>1</v>
      </c>
      <c r="DG13" s="389">
        <v>1</v>
      </c>
      <c r="DH13" s="391">
        <f>(CA13+CD13+CG13+CM13+CP13+CV13+DB13)/11</f>
        <v>13.863636363636363</v>
      </c>
      <c r="DI13" s="380">
        <f aca="true" t="shared" si="23" ref="DI13:DI30">IF(DH13&gt;=10,30,CK13+CT13+CZ13+DF13)</f>
        <v>30</v>
      </c>
      <c r="DJ13" s="9">
        <v>1</v>
      </c>
      <c r="DK13" s="414" t="str">
        <f aca="true" t="shared" si="24" ref="DK13:DK30">IF(DH13&gt;=10,"ناجح (ة) الدورة الاولى  ",IF(DH13&lt;10,"مؤجل (ة) "))</f>
        <v>ناجح (ة) الدورة الاولى  </v>
      </c>
      <c r="DL13" s="393" t="s">
        <v>58</v>
      </c>
      <c r="DM13" s="397">
        <f>BS13+DI13</f>
        <v>60</v>
      </c>
      <c r="DN13" s="398" t="str">
        <f aca="true" t="shared" si="25" ref="DN13:DN30">IF(DM13&gt;=60,"ناجح (ة) ",IF(DM13&lt;60,"مؤجل (ة)"))</f>
        <v>ناجح (ة) </v>
      </c>
    </row>
    <row r="14" spans="2:118" ht="15" customHeight="1">
      <c r="B14" s="304">
        <v>2</v>
      </c>
      <c r="C14" s="290" t="s">
        <v>118</v>
      </c>
      <c r="D14" s="302" t="s">
        <v>115</v>
      </c>
      <c r="E14" s="302"/>
      <c r="F14" s="302" t="s">
        <v>116</v>
      </c>
      <c r="G14" s="302"/>
      <c r="H14" s="351" t="s">
        <v>311</v>
      </c>
      <c r="I14" s="351" t="s">
        <v>312</v>
      </c>
      <c r="J14" s="301"/>
      <c r="K14" s="301"/>
      <c r="L14" s="301"/>
      <c r="M14" s="303"/>
      <c r="N14" s="301"/>
      <c r="O14" s="301"/>
      <c r="P14" s="290"/>
      <c r="Q14" s="290"/>
      <c r="R14" s="290"/>
      <c r="S14" s="290"/>
      <c r="T14" s="290"/>
      <c r="U14" s="301" t="s">
        <v>149</v>
      </c>
      <c r="V14" s="304" t="s">
        <v>148</v>
      </c>
      <c r="W14" s="290"/>
      <c r="X14" s="290"/>
      <c r="Y14" s="290"/>
      <c r="Z14" s="290"/>
      <c r="AA14" s="296" t="s">
        <v>147</v>
      </c>
      <c r="AB14" s="297"/>
      <c r="AC14" s="297" t="s">
        <v>145</v>
      </c>
      <c r="AD14" s="297"/>
      <c r="AE14" s="297" t="s">
        <v>146</v>
      </c>
      <c r="AF14" s="297"/>
      <c r="AG14" s="305"/>
      <c r="AH14" s="301">
        <v>2</v>
      </c>
      <c r="AI14" s="290"/>
      <c r="AJ14" s="290"/>
      <c r="AK14" s="350">
        <v>24</v>
      </c>
      <c r="AL14" s="299">
        <f t="shared" si="0"/>
        <v>6</v>
      </c>
      <c r="AM14" s="299">
        <v>1</v>
      </c>
      <c r="AN14" s="300">
        <v>18</v>
      </c>
      <c r="AO14" s="299">
        <f t="shared" si="1"/>
        <v>0</v>
      </c>
      <c r="AP14" s="299">
        <v>1</v>
      </c>
      <c r="AQ14" s="300">
        <v>29.25</v>
      </c>
      <c r="AR14" s="299">
        <f t="shared" si="2"/>
        <v>6</v>
      </c>
      <c r="AS14" s="299">
        <v>1</v>
      </c>
      <c r="AT14" s="360">
        <f aca="true" t="shared" si="26" ref="AT14:AT30">(AK14+AN14+AQ14)/6</f>
        <v>11.875</v>
      </c>
      <c r="AU14" s="361">
        <f aca="true" t="shared" si="27" ref="AU14:AU30">IF(AT14&gt;=10,18,AL14+AO14+AR14)</f>
        <v>18</v>
      </c>
      <c r="AV14" s="299">
        <v>1</v>
      </c>
      <c r="AW14" s="300">
        <v>23</v>
      </c>
      <c r="AX14" s="299">
        <f t="shared" si="3"/>
        <v>5</v>
      </c>
      <c r="AY14" s="299">
        <v>1</v>
      </c>
      <c r="AZ14" s="300">
        <v>22.5</v>
      </c>
      <c r="BA14" s="299">
        <f t="shared" si="4"/>
        <v>4</v>
      </c>
      <c r="BB14" s="299">
        <v>1</v>
      </c>
      <c r="BC14" s="356">
        <f t="shared" si="5"/>
        <v>11.375</v>
      </c>
      <c r="BD14" s="357">
        <f t="shared" si="6"/>
        <v>9</v>
      </c>
      <c r="BE14" s="299">
        <v>1</v>
      </c>
      <c r="BF14" s="313">
        <v>12</v>
      </c>
      <c r="BG14" s="299">
        <f t="shared" si="7"/>
        <v>2</v>
      </c>
      <c r="BH14" s="299">
        <v>1</v>
      </c>
      <c r="BI14" s="300">
        <f t="shared" si="8"/>
        <v>12</v>
      </c>
      <c r="BJ14" s="299">
        <f t="shared" si="9"/>
        <v>2</v>
      </c>
      <c r="BK14" s="299">
        <v>1</v>
      </c>
      <c r="BL14" s="300">
        <v>12</v>
      </c>
      <c r="BM14" s="299">
        <f t="shared" si="10"/>
        <v>1</v>
      </c>
      <c r="BN14" s="299">
        <v>1</v>
      </c>
      <c r="BO14" s="300">
        <f aca="true" t="shared" si="28" ref="BO14:BO30">(BL14)</f>
        <v>12</v>
      </c>
      <c r="BP14" s="299">
        <f aca="true" t="shared" si="29" ref="BP14:BP30">IF(BO14&gt;=10,1,0)</f>
        <v>1</v>
      </c>
      <c r="BQ14" s="299">
        <v>1</v>
      </c>
      <c r="BR14" s="373">
        <f t="shared" si="11"/>
        <v>11.729166666666666</v>
      </c>
      <c r="BS14" s="374">
        <f t="shared" si="12"/>
        <v>30</v>
      </c>
      <c r="BT14" s="374">
        <v>1</v>
      </c>
      <c r="BU14" s="375" t="str">
        <f t="shared" si="13"/>
        <v>ناجح (ة) الدورة الاولى  </v>
      </c>
      <c r="BV14" s="290" t="s">
        <v>58</v>
      </c>
      <c r="BX14" s="412">
        <v>2</v>
      </c>
      <c r="BY14" s="351" t="s">
        <v>311</v>
      </c>
      <c r="BZ14" s="351" t="s">
        <v>312</v>
      </c>
      <c r="CA14" s="384">
        <v>20</v>
      </c>
      <c r="CB14" s="385">
        <f t="shared" si="14"/>
        <v>6</v>
      </c>
      <c r="CC14" s="386">
        <v>1</v>
      </c>
      <c r="CD14" s="384">
        <v>28</v>
      </c>
      <c r="CE14" s="385">
        <f t="shared" si="15"/>
        <v>6</v>
      </c>
      <c r="CF14" s="386">
        <v>1</v>
      </c>
      <c r="CG14" s="384">
        <v>28.5</v>
      </c>
      <c r="CH14" s="385">
        <f t="shared" si="16"/>
        <v>6</v>
      </c>
      <c r="CI14" s="386">
        <v>1</v>
      </c>
      <c r="CJ14" s="384">
        <f aca="true" t="shared" si="30" ref="CJ14:CJ30">(CA14+CD14+CG14)/6</f>
        <v>12.75</v>
      </c>
      <c r="CK14" s="385">
        <f aca="true" t="shared" si="31" ref="CK14:CK30">IF(CJ14&gt;=10,18,CB14+CE14+CH14)</f>
        <v>18</v>
      </c>
      <c r="CL14" s="386">
        <v>1</v>
      </c>
      <c r="CM14" s="384">
        <v>20</v>
      </c>
      <c r="CN14" s="385">
        <f t="shared" si="17"/>
        <v>5</v>
      </c>
      <c r="CO14" s="386">
        <v>1</v>
      </c>
      <c r="CP14" s="384">
        <v>9</v>
      </c>
      <c r="CQ14" s="385">
        <f aca="true" t="shared" si="32" ref="CQ14:CQ30">IF(CP14&gt;=10,4,0)</f>
        <v>0</v>
      </c>
      <c r="CR14" s="386">
        <v>1</v>
      </c>
      <c r="CS14" s="384">
        <f aca="true" t="shared" si="33" ref="CS14:CS30">(CM14+CP14)/3</f>
        <v>9.666666666666666</v>
      </c>
      <c r="CT14" s="385">
        <f t="shared" si="18"/>
        <v>5</v>
      </c>
      <c r="CU14" s="387">
        <v>1</v>
      </c>
      <c r="CV14" s="392">
        <v>14</v>
      </c>
      <c r="CW14" s="387">
        <f t="shared" si="19"/>
        <v>2</v>
      </c>
      <c r="CX14" s="387">
        <v>1</v>
      </c>
      <c r="CY14" s="388">
        <f t="shared" si="20"/>
        <v>14</v>
      </c>
      <c r="CZ14" s="389">
        <f t="shared" si="21"/>
        <v>2</v>
      </c>
      <c r="DA14" s="389">
        <v>1</v>
      </c>
      <c r="DB14" s="390">
        <v>18</v>
      </c>
      <c r="DC14" s="387">
        <f t="shared" si="22"/>
        <v>1</v>
      </c>
      <c r="DD14" s="387">
        <v>1</v>
      </c>
      <c r="DE14" s="388">
        <f aca="true" t="shared" si="34" ref="DE14:DE30">(DB14)</f>
        <v>18</v>
      </c>
      <c r="DF14" s="389">
        <f aca="true" t="shared" si="35" ref="DF14:DF30">IF(DE14&gt;=10,1,0)</f>
        <v>1</v>
      </c>
      <c r="DG14" s="389">
        <v>1</v>
      </c>
      <c r="DH14" s="391">
        <f aca="true" t="shared" si="36" ref="DH14:DH30">(CA14+CD14+CG14+CM14+CP14+CV14+DB14)/11</f>
        <v>12.5</v>
      </c>
      <c r="DI14" s="380">
        <f t="shared" si="23"/>
        <v>30</v>
      </c>
      <c r="DJ14" s="9">
        <v>1</v>
      </c>
      <c r="DK14" s="414" t="str">
        <f t="shared" si="24"/>
        <v>ناجح (ة) الدورة الاولى  </v>
      </c>
      <c r="DL14" s="393" t="s">
        <v>58</v>
      </c>
      <c r="DM14" s="397">
        <f aca="true" t="shared" si="37" ref="DM14:DM30">BS14+DI14</f>
        <v>60</v>
      </c>
      <c r="DN14" s="398" t="str">
        <f t="shared" si="25"/>
        <v>ناجح (ة) </v>
      </c>
    </row>
    <row r="15" spans="2:118" ht="15" customHeight="1">
      <c r="B15" s="304">
        <v>3</v>
      </c>
      <c r="C15" s="290" t="s">
        <v>119</v>
      </c>
      <c r="D15" s="302" t="s">
        <v>115</v>
      </c>
      <c r="E15" s="302"/>
      <c r="F15" s="302" t="s">
        <v>116</v>
      </c>
      <c r="G15" s="302"/>
      <c r="H15" s="351" t="s">
        <v>313</v>
      </c>
      <c r="I15" s="351" t="s">
        <v>314</v>
      </c>
      <c r="J15" s="301"/>
      <c r="K15" s="301"/>
      <c r="L15" s="301"/>
      <c r="M15" s="303"/>
      <c r="N15" s="301"/>
      <c r="O15" s="301"/>
      <c r="P15" s="290"/>
      <c r="Q15" s="290"/>
      <c r="R15" s="290"/>
      <c r="S15" s="290"/>
      <c r="T15" s="290"/>
      <c r="U15" s="301" t="s">
        <v>149</v>
      </c>
      <c r="V15" s="304" t="s">
        <v>148</v>
      </c>
      <c r="W15" s="290"/>
      <c r="X15" s="290"/>
      <c r="Y15" s="290"/>
      <c r="Z15" s="290"/>
      <c r="AA15" s="296" t="s">
        <v>147</v>
      </c>
      <c r="AB15" s="297"/>
      <c r="AC15" s="297" t="s">
        <v>145</v>
      </c>
      <c r="AD15" s="297"/>
      <c r="AE15" s="297" t="s">
        <v>146</v>
      </c>
      <c r="AF15" s="297"/>
      <c r="AG15" s="305"/>
      <c r="AH15" s="301">
        <v>3</v>
      </c>
      <c r="AI15" s="290"/>
      <c r="AJ15" s="290"/>
      <c r="AK15" s="300">
        <v>20.5</v>
      </c>
      <c r="AL15" s="299">
        <f t="shared" si="0"/>
        <v>6</v>
      </c>
      <c r="AM15" s="299">
        <v>1</v>
      </c>
      <c r="AN15" s="300">
        <v>29.5</v>
      </c>
      <c r="AO15" s="299">
        <f t="shared" si="1"/>
        <v>6</v>
      </c>
      <c r="AP15" s="299">
        <v>1</v>
      </c>
      <c r="AQ15" s="300">
        <v>33</v>
      </c>
      <c r="AR15" s="299">
        <f t="shared" si="2"/>
        <v>6</v>
      </c>
      <c r="AS15" s="299">
        <v>1</v>
      </c>
      <c r="AT15" s="360">
        <f t="shared" si="26"/>
        <v>13.833333333333334</v>
      </c>
      <c r="AU15" s="361">
        <f t="shared" si="27"/>
        <v>18</v>
      </c>
      <c r="AV15" s="299">
        <v>1</v>
      </c>
      <c r="AW15" s="300">
        <v>29.5</v>
      </c>
      <c r="AX15" s="299">
        <f t="shared" si="3"/>
        <v>5</v>
      </c>
      <c r="AY15" s="299">
        <v>1</v>
      </c>
      <c r="AZ15" s="300">
        <v>22</v>
      </c>
      <c r="BA15" s="299">
        <f t="shared" si="4"/>
        <v>4</v>
      </c>
      <c r="BB15" s="299">
        <v>1</v>
      </c>
      <c r="BC15" s="356">
        <f t="shared" si="5"/>
        <v>12.875</v>
      </c>
      <c r="BD15" s="357">
        <f t="shared" si="6"/>
        <v>9</v>
      </c>
      <c r="BE15" s="299">
        <v>1</v>
      </c>
      <c r="BF15" s="377">
        <v>13</v>
      </c>
      <c r="BG15" s="299">
        <f t="shared" si="7"/>
        <v>2</v>
      </c>
      <c r="BH15" s="299">
        <v>1</v>
      </c>
      <c r="BI15" s="300">
        <f t="shared" si="8"/>
        <v>13</v>
      </c>
      <c r="BJ15" s="299">
        <f t="shared" si="9"/>
        <v>2</v>
      </c>
      <c r="BK15" s="299">
        <v>1</v>
      </c>
      <c r="BL15" s="300">
        <v>13.25</v>
      </c>
      <c r="BM15" s="299">
        <f t="shared" si="10"/>
        <v>1</v>
      </c>
      <c r="BN15" s="299">
        <v>1</v>
      </c>
      <c r="BO15" s="300">
        <f t="shared" si="28"/>
        <v>13.25</v>
      </c>
      <c r="BP15" s="299">
        <f t="shared" si="29"/>
        <v>1</v>
      </c>
      <c r="BQ15" s="299">
        <v>1</v>
      </c>
      <c r="BR15" s="373">
        <f t="shared" si="11"/>
        <v>13.395833333333334</v>
      </c>
      <c r="BS15" s="374">
        <f t="shared" si="12"/>
        <v>30</v>
      </c>
      <c r="BT15" s="374">
        <v>1</v>
      </c>
      <c r="BU15" s="375" t="str">
        <f t="shared" si="13"/>
        <v>ناجح (ة) الدورة الاولى  </v>
      </c>
      <c r="BV15" s="290" t="s">
        <v>58</v>
      </c>
      <c r="BX15" s="412">
        <v>3</v>
      </c>
      <c r="BY15" s="351" t="s">
        <v>313</v>
      </c>
      <c r="BZ15" s="351" t="s">
        <v>314</v>
      </c>
      <c r="CA15" s="384">
        <v>24</v>
      </c>
      <c r="CB15" s="385">
        <f t="shared" si="14"/>
        <v>6</v>
      </c>
      <c r="CC15" s="386">
        <v>1</v>
      </c>
      <c r="CD15" s="384">
        <v>27.5</v>
      </c>
      <c r="CE15" s="385">
        <f t="shared" si="15"/>
        <v>6</v>
      </c>
      <c r="CF15" s="386">
        <v>1</v>
      </c>
      <c r="CG15" s="384">
        <v>24.5</v>
      </c>
      <c r="CH15" s="385">
        <f t="shared" si="16"/>
        <v>6</v>
      </c>
      <c r="CI15" s="386">
        <v>1</v>
      </c>
      <c r="CJ15" s="384">
        <f t="shared" si="30"/>
        <v>12.666666666666666</v>
      </c>
      <c r="CK15" s="385">
        <f t="shared" si="31"/>
        <v>18</v>
      </c>
      <c r="CL15" s="386">
        <v>1</v>
      </c>
      <c r="CM15" s="384">
        <v>33.5</v>
      </c>
      <c r="CN15" s="385">
        <f t="shared" si="17"/>
        <v>5</v>
      </c>
      <c r="CO15" s="386">
        <v>1</v>
      </c>
      <c r="CP15" s="384">
        <v>8</v>
      </c>
      <c r="CQ15" s="385">
        <f t="shared" si="32"/>
        <v>0</v>
      </c>
      <c r="CR15" s="386">
        <v>1</v>
      </c>
      <c r="CS15" s="384">
        <f t="shared" si="33"/>
        <v>13.833333333333334</v>
      </c>
      <c r="CT15" s="385">
        <f t="shared" si="18"/>
        <v>9</v>
      </c>
      <c r="CU15" s="387">
        <v>1</v>
      </c>
      <c r="CV15" s="392">
        <v>12</v>
      </c>
      <c r="CW15" s="387">
        <f t="shared" si="19"/>
        <v>2</v>
      </c>
      <c r="CX15" s="387">
        <v>1</v>
      </c>
      <c r="CY15" s="388">
        <f t="shared" si="20"/>
        <v>12</v>
      </c>
      <c r="CZ15" s="389">
        <f t="shared" si="21"/>
        <v>2</v>
      </c>
      <c r="DA15" s="389">
        <v>1</v>
      </c>
      <c r="DB15" s="390">
        <v>27.5</v>
      </c>
      <c r="DC15" s="387">
        <f t="shared" si="22"/>
        <v>1</v>
      </c>
      <c r="DD15" s="387">
        <v>1</v>
      </c>
      <c r="DE15" s="388">
        <f t="shared" si="34"/>
        <v>27.5</v>
      </c>
      <c r="DF15" s="389">
        <f t="shared" si="35"/>
        <v>1</v>
      </c>
      <c r="DG15" s="389">
        <v>1</v>
      </c>
      <c r="DH15" s="391">
        <f t="shared" si="36"/>
        <v>14.272727272727273</v>
      </c>
      <c r="DI15" s="380">
        <f t="shared" si="23"/>
        <v>30</v>
      </c>
      <c r="DJ15" s="9">
        <v>1</v>
      </c>
      <c r="DK15" s="414" t="str">
        <f t="shared" si="24"/>
        <v>ناجح (ة) الدورة الاولى  </v>
      </c>
      <c r="DL15" s="393" t="s">
        <v>58</v>
      </c>
      <c r="DM15" s="397">
        <f t="shared" si="37"/>
        <v>60</v>
      </c>
      <c r="DN15" s="398" t="str">
        <f t="shared" si="25"/>
        <v>ناجح (ة) </v>
      </c>
    </row>
    <row r="16" spans="2:118" ht="15" customHeight="1">
      <c r="B16" s="295">
        <v>4</v>
      </c>
      <c r="C16" s="290" t="s">
        <v>120</v>
      </c>
      <c r="D16" s="302" t="s">
        <v>115</v>
      </c>
      <c r="E16" s="302"/>
      <c r="F16" s="302" t="s">
        <v>116</v>
      </c>
      <c r="G16" s="302"/>
      <c r="H16" s="351" t="s">
        <v>315</v>
      </c>
      <c r="I16" s="351" t="s">
        <v>316</v>
      </c>
      <c r="J16" s="301"/>
      <c r="K16" s="301"/>
      <c r="L16" s="301"/>
      <c r="M16" s="303"/>
      <c r="N16" s="301"/>
      <c r="O16" s="301"/>
      <c r="P16" s="290"/>
      <c r="Q16" s="290"/>
      <c r="R16" s="290"/>
      <c r="S16" s="290"/>
      <c r="T16" s="290"/>
      <c r="U16" s="301" t="s">
        <v>149</v>
      </c>
      <c r="V16" s="304" t="s">
        <v>148</v>
      </c>
      <c r="W16" s="290"/>
      <c r="X16" s="290"/>
      <c r="Y16" s="290"/>
      <c r="Z16" s="290"/>
      <c r="AA16" s="296" t="s">
        <v>147</v>
      </c>
      <c r="AB16" s="297"/>
      <c r="AC16" s="297" t="s">
        <v>145</v>
      </c>
      <c r="AD16" s="297"/>
      <c r="AE16" s="297" t="s">
        <v>146</v>
      </c>
      <c r="AF16" s="297"/>
      <c r="AG16" s="305"/>
      <c r="AH16" s="301">
        <v>4</v>
      </c>
      <c r="AI16" s="290"/>
      <c r="AJ16" s="290"/>
      <c r="AK16" s="300">
        <v>18</v>
      </c>
      <c r="AL16" s="299">
        <f t="shared" si="0"/>
        <v>0</v>
      </c>
      <c r="AM16" s="299">
        <v>1</v>
      </c>
      <c r="AN16" s="300">
        <v>24.5</v>
      </c>
      <c r="AO16" s="299">
        <f t="shared" si="1"/>
        <v>6</v>
      </c>
      <c r="AP16" s="299">
        <v>1</v>
      </c>
      <c r="AQ16" s="300">
        <v>25.5</v>
      </c>
      <c r="AR16" s="299">
        <f t="shared" si="2"/>
        <v>6</v>
      </c>
      <c r="AS16" s="299">
        <v>1</v>
      </c>
      <c r="AT16" s="360">
        <f t="shared" si="26"/>
        <v>11.333333333333334</v>
      </c>
      <c r="AU16" s="361">
        <f t="shared" si="27"/>
        <v>18</v>
      </c>
      <c r="AV16" s="299">
        <v>1</v>
      </c>
      <c r="AW16" s="300">
        <v>18</v>
      </c>
      <c r="AX16" s="299">
        <f t="shared" si="3"/>
        <v>0</v>
      </c>
      <c r="AY16" s="299">
        <v>1</v>
      </c>
      <c r="AZ16" s="300">
        <v>22.5</v>
      </c>
      <c r="BA16" s="299">
        <f t="shared" si="4"/>
        <v>4</v>
      </c>
      <c r="BB16" s="299">
        <v>1</v>
      </c>
      <c r="BC16" s="356">
        <f t="shared" si="5"/>
        <v>10.125</v>
      </c>
      <c r="BD16" s="357">
        <f t="shared" si="6"/>
        <v>9</v>
      </c>
      <c r="BE16" s="299">
        <v>1</v>
      </c>
      <c r="BF16" s="313">
        <v>7</v>
      </c>
      <c r="BG16" s="299">
        <f t="shared" si="7"/>
        <v>0</v>
      </c>
      <c r="BH16" s="299">
        <v>1</v>
      </c>
      <c r="BI16" s="300">
        <f t="shared" si="8"/>
        <v>7</v>
      </c>
      <c r="BJ16" s="299">
        <f t="shared" si="9"/>
        <v>0</v>
      </c>
      <c r="BK16" s="299">
        <v>1</v>
      </c>
      <c r="BL16" s="300">
        <v>9.75</v>
      </c>
      <c r="BM16" s="299">
        <f t="shared" si="10"/>
        <v>0</v>
      </c>
      <c r="BN16" s="299">
        <v>1</v>
      </c>
      <c r="BO16" s="300">
        <f t="shared" si="28"/>
        <v>9.75</v>
      </c>
      <c r="BP16" s="299">
        <f t="shared" si="29"/>
        <v>0</v>
      </c>
      <c r="BQ16" s="299">
        <v>1</v>
      </c>
      <c r="BR16" s="373">
        <f t="shared" si="11"/>
        <v>10.4375</v>
      </c>
      <c r="BS16" s="374">
        <f t="shared" si="12"/>
        <v>30</v>
      </c>
      <c r="BT16" s="374">
        <v>1</v>
      </c>
      <c r="BU16" s="375" t="str">
        <f t="shared" si="13"/>
        <v>ناجح (ة) الدورة الاولى  </v>
      </c>
      <c r="BV16" s="290" t="s">
        <v>58</v>
      </c>
      <c r="BX16" s="412">
        <v>4</v>
      </c>
      <c r="BY16" s="351" t="s">
        <v>315</v>
      </c>
      <c r="BZ16" s="351" t="s">
        <v>316</v>
      </c>
      <c r="CA16" s="384">
        <v>20</v>
      </c>
      <c r="CB16" s="385">
        <f t="shared" si="14"/>
        <v>6</v>
      </c>
      <c r="CC16" s="386">
        <v>1</v>
      </c>
      <c r="CD16" s="384">
        <v>26</v>
      </c>
      <c r="CE16" s="385">
        <f t="shared" si="15"/>
        <v>6</v>
      </c>
      <c r="CF16" s="386">
        <v>1</v>
      </c>
      <c r="CG16" s="384">
        <v>25</v>
      </c>
      <c r="CH16" s="385">
        <f t="shared" si="16"/>
        <v>6</v>
      </c>
      <c r="CI16" s="386">
        <v>1</v>
      </c>
      <c r="CJ16" s="384">
        <f t="shared" si="30"/>
        <v>11.833333333333334</v>
      </c>
      <c r="CK16" s="385">
        <f t="shared" si="31"/>
        <v>18</v>
      </c>
      <c r="CL16" s="386">
        <v>1</v>
      </c>
      <c r="CM16" s="384">
        <v>20</v>
      </c>
      <c r="CN16" s="385">
        <f t="shared" si="17"/>
        <v>5</v>
      </c>
      <c r="CO16" s="386">
        <v>1</v>
      </c>
      <c r="CP16" s="384">
        <v>9</v>
      </c>
      <c r="CQ16" s="385">
        <f t="shared" si="32"/>
        <v>0</v>
      </c>
      <c r="CR16" s="386">
        <v>1</v>
      </c>
      <c r="CS16" s="384">
        <f t="shared" si="33"/>
        <v>9.666666666666666</v>
      </c>
      <c r="CT16" s="385">
        <f t="shared" si="18"/>
        <v>5</v>
      </c>
      <c r="CU16" s="387">
        <v>1</v>
      </c>
      <c r="CV16" s="392">
        <v>4</v>
      </c>
      <c r="CW16" s="387">
        <f t="shared" si="19"/>
        <v>0</v>
      </c>
      <c r="CX16" s="387">
        <v>1</v>
      </c>
      <c r="CY16" s="388">
        <f t="shared" si="20"/>
        <v>4</v>
      </c>
      <c r="CZ16" s="389">
        <f t="shared" si="21"/>
        <v>0</v>
      </c>
      <c r="DA16" s="389">
        <v>1</v>
      </c>
      <c r="DB16" s="390">
        <v>30</v>
      </c>
      <c r="DC16" s="387">
        <f t="shared" si="22"/>
        <v>1</v>
      </c>
      <c r="DD16" s="387">
        <v>1</v>
      </c>
      <c r="DE16" s="388">
        <f t="shared" si="34"/>
        <v>30</v>
      </c>
      <c r="DF16" s="389">
        <f t="shared" si="35"/>
        <v>1</v>
      </c>
      <c r="DG16" s="389">
        <v>1</v>
      </c>
      <c r="DH16" s="391">
        <f t="shared" si="36"/>
        <v>12.181818181818182</v>
      </c>
      <c r="DI16" s="380">
        <f t="shared" si="23"/>
        <v>30</v>
      </c>
      <c r="DJ16" s="9">
        <v>1</v>
      </c>
      <c r="DK16" s="414" t="str">
        <f t="shared" si="24"/>
        <v>ناجح (ة) الدورة الاولى  </v>
      </c>
      <c r="DL16" s="393" t="s">
        <v>58</v>
      </c>
      <c r="DM16" s="397">
        <f t="shared" si="37"/>
        <v>60</v>
      </c>
      <c r="DN16" s="398" t="str">
        <f t="shared" si="25"/>
        <v>ناجح (ة) </v>
      </c>
    </row>
    <row r="17" spans="2:118" ht="15" customHeight="1">
      <c r="B17" s="304">
        <v>5</v>
      </c>
      <c r="C17" s="290" t="s">
        <v>121</v>
      </c>
      <c r="D17" s="302" t="s">
        <v>115</v>
      </c>
      <c r="E17" s="302"/>
      <c r="F17" s="302" t="s">
        <v>116</v>
      </c>
      <c r="G17" s="302"/>
      <c r="H17" s="351" t="s">
        <v>317</v>
      </c>
      <c r="I17" s="351" t="s">
        <v>318</v>
      </c>
      <c r="J17" s="301"/>
      <c r="K17" s="301"/>
      <c r="L17" s="301"/>
      <c r="M17" s="303"/>
      <c r="N17" s="301"/>
      <c r="O17" s="301"/>
      <c r="P17" s="290"/>
      <c r="Q17" s="290"/>
      <c r="R17" s="290"/>
      <c r="S17" s="290"/>
      <c r="T17" s="290"/>
      <c r="U17" s="301" t="s">
        <v>149</v>
      </c>
      <c r="V17" s="304" t="s">
        <v>148</v>
      </c>
      <c r="W17" s="290"/>
      <c r="X17" s="290"/>
      <c r="Y17" s="290"/>
      <c r="Z17" s="290"/>
      <c r="AA17" s="296" t="s">
        <v>147</v>
      </c>
      <c r="AB17" s="297"/>
      <c r="AC17" s="297" t="s">
        <v>145</v>
      </c>
      <c r="AD17" s="297"/>
      <c r="AE17" s="297" t="s">
        <v>146</v>
      </c>
      <c r="AF17" s="297"/>
      <c r="AG17" s="305"/>
      <c r="AH17" s="301">
        <v>5</v>
      </c>
      <c r="AI17" s="290"/>
      <c r="AJ17" s="290"/>
      <c r="AK17" s="300">
        <v>21</v>
      </c>
      <c r="AL17" s="299">
        <f t="shared" si="0"/>
        <v>6</v>
      </c>
      <c r="AM17" s="299">
        <v>1</v>
      </c>
      <c r="AN17" s="300">
        <v>25</v>
      </c>
      <c r="AO17" s="299">
        <f t="shared" si="1"/>
        <v>6</v>
      </c>
      <c r="AP17" s="299">
        <v>1</v>
      </c>
      <c r="AQ17" s="300">
        <v>32.75</v>
      </c>
      <c r="AR17" s="299">
        <f t="shared" si="2"/>
        <v>6</v>
      </c>
      <c r="AS17" s="299">
        <v>1</v>
      </c>
      <c r="AT17" s="360">
        <f t="shared" si="26"/>
        <v>13.125</v>
      </c>
      <c r="AU17" s="361">
        <f t="shared" si="27"/>
        <v>18</v>
      </c>
      <c r="AV17" s="299">
        <v>1</v>
      </c>
      <c r="AW17" s="300">
        <v>27</v>
      </c>
      <c r="AX17" s="299">
        <f t="shared" si="3"/>
        <v>5</v>
      </c>
      <c r="AY17" s="299">
        <v>1</v>
      </c>
      <c r="AZ17" s="300">
        <v>22</v>
      </c>
      <c r="BA17" s="299">
        <f t="shared" si="4"/>
        <v>4</v>
      </c>
      <c r="BB17" s="299">
        <v>1</v>
      </c>
      <c r="BC17" s="356">
        <f t="shared" si="5"/>
        <v>12.25</v>
      </c>
      <c r="BD17" s="357">
        <f t="shared" si="6"/>
        <v>9</v>
      </c>
      <c r="BE17" s="299">
        <v>1</v>
      </c>
      <c r="BF17" s="313">
        <v>15</v>
      </c>
      <c r="BG17" s="299">
        <f t="shared" si="7"/>
        <v>2</v>
      </c>
      <c r="BH17" s="299">
        <v>1</v>
      </c>
      <c r="BI17" s="300">
        <f t="shared" si="8"/>
        <v>15</v>
      </c>
      <c r="BJ17" s="299">
        <f t="shared" si="9"/>
        <v>2</v>
      </c>
      <c r="BK17" s="299">
        <v>1</v>
      </c>
      <c r="BL17" s="300">
        <v>10</v>
      </c>
      <c r="BM17" s="299">
        <f t="shared" si="10"/>
        <v>1</v>
      </c>
      <c r="BN17" s="299">
        <v>1</v>
      </c>
      <c r="BO17" s="300">
        <f t="shared" si="28"/>
        <v>10</v>
      </c>
      <c r="BP17" s="299">
        <f t="shared" si="29"/>
        <v>1</v>
      </c>
      <c r="BQ17" s="299">
        <v>1</v>
      </c>
      <c r="BR17" s="373">
        <f t="shared" si="11"/>
        <v>12.729166666666666</v>
      </c>
      <c r="BS17" s="374">
        <f t="shared" si="12"/>
        <v>30</v>
      </c>
      <c r="BT17" s="374">
        <v>1</v>
      </c>
      <c r="BU17" s="375" t="str">
        <f t="shared" si="13"/>
        <v>ناجح (ة) الدورة الاولى  </v>
      </c>
      <c r="BV17" s="290" t="s">
        <v>58</v>
      </c>
      <c r="BX17" s="412">
        <v>5</v>
      </c>
      <c r="BY17" s="351" t="s">
        <v>317</v>
      </c>
      <c r="BZ17" s="351" t="s">
        <v>318</v>
      </c>
      <c r="CA17" s="384">
        <v>25.5</v>
      </c>
      <c r="CB17" s="385">
        <f t="shared" si="14"/>
        <v>6</v>
      </c>
      <c r="CC17" s="386">
        <v>1</v>
      </c>
      <c r="CD17" s="384">
        <v>26</v>
      </c>
      <c r="CE17" s="385">
        <f t="shared" si="15"/>
        <v>6</v>
      </c>
      <c r="CF17" s="386">
        <v>1</v>
      </c>
      <c r="CG17" s="384">
        <v>29</v>
      </c>
      <c r="CH17" s="385">
        <f t="shared" si="16"/>
        <v>6</v>
      </c>
      <c r="CI17" s="386">
        <v>1</v>
      </c>
      <c r="CJ17" s="384">
        <f t="shared" si="30"/>
        <v>13.416666666666666</v>
      </c>
      <c r="CK17" s="385">
        <f t="shared" si="31"/>
        <v>18</v>
      </c>
      <c r="CL17" s="386">
        <v>1</v>
      </c>
      <c r="CM17" s="384">
        <v>28.25</v>
      </c>
      <c r="CN17" s="385">
        <f t="shared" si="17"/>
        <v>5</v>
      </c>
      <c r="CO17" s="386">
        <v>1</v>
      </c>
      <c r="CP17" s="384">
        <v>9</v>
      </c>
      <c r="CQ17" s="385">
        <f t="shared" si="32"/>
        <v>0</v>
      </c>
      <c r="CR17" s="386">
        <v>1</v>
      </c>
      <c r="CS17" s="384">
        <f t="shared" si="33"/>
        <v>12.416666666666666</v>
      </c>
      <c r="CT17" s="385">
        <f t="shared" si="18"/>
        <v>9</v>
      </c>
      <c r="CU17" s="387">
        <v>1</v>
      </c>
      <c r="CV17" s="392">
        <v>15</v>
      </c>
      <c r="CW17" s="387">
        <f t="shared" si="19"/>
        <v>2</v>
      </c>
      <c r="CX17" s="387">
        <v>1</v>
      </c>
      <c r="CY17" s="388">
        <f t="shared" si="20"/>
        <v>15</v>
      </c>
      <c r="CZ17" s="389">
        <f t="shared" si="21"/>
        <v>2</v>
      </c>
      <c r="DA17" s="389">
        <v>1</v>
      </c>
      <c r="DB17" s="390">
        <v>17</v>
      </c>
      <c r="DC17" s="387">
        <f t="shared" si="22"/>
        <v>1</v>
      </c>
      <c r="DD17" s="387">
        <v>1</v>
      </c>
      <c r="DE17" s="388">
        <f t="shared" si="34"/>
        <v>17</v>
      </c>
      <c r="DF17" s="389">
        <f t="shared" si="35"/>
        <v>1</v>
      </c>
      <c r="DG17" s="389">
        <v>1</v>
      </c>
      <c r="DH17" s="391">
        <f t="shared" si="36"/>
        <v>13.613636363636363</v>
      </c>
      <c r="DI17" s="380">
        <f t="shared" si="23"/>
        <v>30</v>
      </c>
      <c r="DJ17" s="9">
        <v>1</v>
      </c>
      <c r="DK17" s="414" t="str">
        <f t="shared" si="24"/>
        <v>ناجح (ة) الدورة الاولى  </v>
      </c>
      <c r="DL17" s="393" t="s">
        <v>58</v>
      </c>
      <c r="DM17" s="397">
        <f t="shared" si="37"/>
        <v>60</v>
      </c>
      <c r="DN17" s="398" t="str">
        <f t="shared" si="25"/>
        <v>ناجح (ة) </v>
      </c>
    </row>
    <row r="18" spans="2:118" ht="15" customHeight="1">
      <c r="B18" s="304">
        <v>6</v>
      </c>
      <c r="C18" s="290" t="s">
        <v>122</v>
      </c>
      <c r="D18" s="302" t="s">
        <v>115</v>
      </c>
      <c r="E18" s="302"/>
      <c r="F18" s="302" t="s">
        <v>116</v>
      </c>
      <c r="G18" s="302"/>
      <c r="H18" s="351" t="s">
        <v>319</v>
      </c>
      <c r="I18" s="351" t="s">
        <v>320</v>
      </c>
      <c r="J18" s="301"/>
      <c r="K18" s="301"/>
      <c r="L18" s="301"/>
      <c r="M18" s="303"/>
      <c r="N18" s="301"/>
      <c r="O18" s="301"/>
      <c r="P18" s="290"/>
      <c r="Q18" s="290"/>
      <c r="R18" s="290"/>
      <c r="S18" s="290"/>
      <c r="T18" s="290"/>
      <c r="U18" s="301" t="s">
        <v>149</v>
      </c>
      <c r="V18" s="304" t="s">
        <v>148</v>
      </c>
      <c r="W18" s="290"/>
      <c r="X18" s="290"/>
      <c r="Y18" s="290"/>
      <c r="Z18" s="290"/>
      <c r="AA18" s="296" t="s">
        <v>147</v>
      </c>
      <c r="AB18" s="297"/>
      <c r="AC18" s="297" t="s">
        <v>145</v>
      </c>
      <c r="AD18" s="297"/>
      <c r="AE18" s="297" t="s">
        <v>146</v>
      </c>
      <c r="AF18" s="297"/>
      <c r="AG18" s="305"/>
      <c r="AH18" s="301">
        <v>6</v>
      </c>
      <c r="AI18" s="290"/>
      <c r="AJ18" s="290"/>
      <c r="AK18" s="300">
        <v>16.5</v>
      </c>
      <c r="AL18" s="299">
        <f t="shared" si="0"/>
        <v>0</v>
      </c>
      <c r="AM18" s="299">
        <v>1</v>
      </c>
      <c r="AN18" s="300">
        <v>21</v>
      </c>
      <c r="AO18" s="299">
        <f t="shared" si="1"/>
        <v>6</v>
      </c>
      <c r="AP18" s="299">
        <v>1</v>
      </c>
      <c r="AQ18" s="300">
        <v>31.75</v>
      </c>
      <c r="AR18" s="299">
        <f t="shared" si="2"/>
        <v>6</v>
      </c>
      <c r="AS18" s="299">
        <v>1</v>
      </c>
      <c r="AT18" s="360">
        <f t="shared" si="26"/>
        <v>11.541666666666666</v>
      </c>
      <c r="AU18" s="361">
        <f t="shared" si="27"/>
        <v>18</v>
      </c>
      <c r="AV18" s="299">
        <v>1</v>
      </c>
      <c r="AW18" s="300">
        <v>17</v>
      </c>
      <c r="AX18" s="299">
        <f t="shared" si="3"/>
        <v>0</v>
      </c>
      <c r="AY18" s="299">
        <v>1</v>
      </c>
      <c r="AZ18" s="300">
        <v>20</v>
      </c>
      <c r="BA18" s="299">
        <f t="shared" si="4"/>
        <v>4</v>
      </c>
      <c r="BB18" s="299">
        <v>1</v>
      </c>
      <c r="BC18" s="356">
        <f t="shared" si="5"/>
        <v>9.25</v>
      </c>
      <c r="BD18" s="357">
        <f t="shared" si="6"/>
        <v>4</v>
      </c>
      <c r="BE18" s="299">
        <v>1</v>
      </c>
      <c r="BF18" s="313">
        <v>7</v>
      </c>
      <c r="BG18" s="299">
        <f t="shared" si="7"/>
        <v>0</v>
      </c>
      <c r="BH18" s="299">
        <v>1</v>
      </c>
      <c r="BI18" s="300">
        <f t="shared" si="8"/>
        <v>7</v>
      </c>
      <c r="BJ18" s="299">
        <f t="shared" si="9"/>
        <v>0</v>
      </c>
      <c r="BK18" s="299">
        <v>1</v>
      </c>
      <c r="BL18" s="300">
        <v>12.75</v>
      </c>
      <c r="BM18" s="299">
        <f t="shared" si="10"/>
        <v>1</v>
      </c>
      <c r="BN18" s="299">
        <v>1</v>
      </c>
      <c r="BO18" s="300">
        <f t="shared" si="28"/>
        <v>12.75</v>
      </c>
      <c r="BP18" s="299">
        <f t="shared" si="29"/>
        <v>1</v>
      </c>
      <c r="BQ18" s="299">
        <v>1</v>
      </c>
      <c r="BR18" s="373">
        <f t="shared" si="11"/>
        <v>10.5</v>
      </c>
      <c r="BS18" s="374">
        <f t="shared" si="12"/>
        <v>30</v>
      </c>
      <c r="BT18" s="374">
        <v>1</v>
      </c>
      <c r="BU18" s="375" t="str">
        <f t="shared" si="13"/>
        <v>ناجح (ة) الدورة الاولى  </v>
      </c>
      <c r="BV18" s="290" t="s">
        <v>58</v>
      </c>
      <c r="BX18" s="412">
        <v>6</v>
      </c>
      <c r="BY18" s="351" t="s">
        <v>319</v>
      </c>
      <c r="BZ18" s="351" t="s">
        <v>320</v>
      </c>
      <c r="CA18" s="384">
        <v>22</v>
      </c>
      <c r="CB18" s="385">
        <f t="shared" si="14"/>
        <v>6</v>
      </c>
      <c r="CC18" s="386">
        <v>1</v>
      </c>
      <c r="CD18" s="384">
        <v>25</v>
      </c>
      <c r="CE18" s="385">
        <f t="shared" si="15"/>
        <v>6</v>
      </c>
      <c r="CF18" s="386">
        <v>1</v>
      </c>
      <c r="CG18" s="384">
        <v>26</v>
      </c>
      <c r="CH18" s="385">
        <f t="shared" si="16"/>
        <v>6</v>
      </c>
      <c r="CI18" s="386">
        <v>1</v>
      </c>
      <c r="CJ18" s="384">
        <f t="shared" si="30"/>
        <v>12.166666666666666</v>
      </c>
      <c r="CK18" s="385">
        <f t="shared" si="31"/>
        <v>18</v>
      </c>
      <c r="CL18" s="386">
        <v>1</v>
      </c>
      <c r="CM18" s="384">
        <v>23</v>
      </c>
      <c r="CN18" s="385">
        <f t="shared" si="17"/>
        <v>5</v>
      </c>
      <c r="CO18" s="386">
        <v>1</v>
      </c>
      <c r="CP18" s="384">
        <v>5</v>
      </c>
      <c r="CQ18" s="385">
        <f t="shared" si="32"/>
        <v>0</v>
      </c>
      <c r="CR18" s="386">
        <v>1</v>
      </c>
      <c r="CS18" s="384">
        <f t="shared" si="33"/>
        <v>9.333333333333334</v>
      </c>
      <c r="CT18" s="385">
        <f t="shared" si="18"/>
        <v>5</v>
      </c>
      <c r="CU18" s="387">
        <v>1</v>
      </c>
      <c r="CV18" s="392">
        <v>10</v>
      </c>
      <c r="CW18" s="387">
        <f t="shared" si="19"/>
        <v>2</v>
      </c>
      <c r="CX18" s="387">
        <v>1</v>
      </c>
      <c r="CY18" s="388">
        <f t="shared" si="20"/>
        <v>10</v>
      </c>
      <c r="CZ18" s="389">
        <f t="shared" si="21"/>
        <v>2</v>
      </c>
      <c r="DA18" s="389">
        <v>1</v>
      </c>
      <c r="DB18" s="390">
        <v>27</v>
      </c>
      <c r="DC18" s="387">
        <f t="shared" si="22"/>
        <v>1</v>
      </c>
      <c r="DD18" s="387">
        <v>1</v>
      </c>
      <c r="DE18" s="388">
        <f t="shared" si="34"/>
        <v>27</v>
      </c>
      <c r="DF18" s="389">
        <f t="shared" si="35"/>
        <v>1</v>
      </c>
      <c r="DG18" s="389">
        <v>1</v>
      </c>
      <c r="DH18" s="391">
        <f t="shared" si="36"/>
        <v>12.545454545454545</v>
      </c>
      <c r="DI18" s="380">
        <f t="shared" si="23"/>
        <v>30</v>
      </c>
      <c r="DJ18" s="9">
        <v>1</v>
      </c>
      <c r="DK18" s="414" t="str">
        <f t="shared" si="24"/>
        <v>ناجح (ة) الدورة الاولى  </v>
      </c>
      <c r="DL18" s="393" t="s">
        <v>58</v>
      </c>
      <c r="DM18" s="397">
        <f t="shared" si="37"/>
        <v>60</v>
      </c>
      <c r="DN18" s="398" t="str">
        <f t="shared" si="25"/>
        <v>ناجح (ة) </v>
      </c>
    </row>
    <row r="19" spans="2:118" ht="15" customHeight="1">
      <c r="B19" s="295">
        <v>7</v>
      </c>
      <c r="C19" s="290" t="s">
        <v>123</v>
      </c>
      <c r="D19" s="302" t="s">
        <v>115</v>
      </c>
      <c r="E19" s="302"/>
      <c r="F19" s="302" t="s">
        <v>116</v>
      </c>
      <c r="G19" s="302"/>
      <c r="H19" s="351" t="s">
        <v>321</v>
      </c>
      <c r="I19" s="351" t="s">
        <v>322</v>
      </c>
      <c r="J19" s="301"/>
      <c r="K19" s="301"/>
      <c r="L19" s="301"/>
      <c r="M19" s="303"/>
      <c r="N19" s="301"/>
      <c r="O19" s="301"/>
      <c r="P19" s="290"/>
      <c r="Q19" s="290"/>
      <c r="R19" s="290"/>
      <c r="S19" s="290"/>
      <c r="T19" s="290"/>
      <c r="U19" s="301" t="s">
        <v>149</v>
      </c>
      <c r="V19" s="304" t="s">
        <v>148</v>
      </c>
      <c r="W19" s="290"/>
      <c r="X19" s="290"/>
      <c r="Y19" s="290"/>
      <c r="Z19" s="290"/>
      <c r="AA19" s="296" t="s">
        <v>147</v>
      </c>
      <c r="AB19" s="297"/>
      <c r="AC19" s="297" t="s">
        <v>145</v>
      </c>
      <c r="AD19" s="297"/>
      <c r="AE19" s="297" t="s">
        <v>146</v>
      </c>
      <c r="AF19" s="297"/>
      <c r="AG19" s="305"/>
      <c r="AH19" s="301">
        <v>7</v>
      </c>
      <c r="AI19" s="290"/>
      <c r="AJ19" s="290"/>
      <c r="AK19" s="501" t="s">
        <v>365</v>
      </c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2"/>
      <c r="BP19" s="502"/>
      <c r="BQ19" s="502"/>
      <c r="BR19" s="502"/>
      <c r="BS19" s="502"/>
      <c r="BT19" s="502"/>
      <c r="BU19" s="503"/>
      <c r="BV19" s="290" t="s">
        <v>58</v>
      </c>
      <c r="BX19" s="412">
        <v>7</v>
      </c>
      <c r="BY19" s="351" t="s">
        <v>321</v>
      </c>
      <c r="BZ19" s="351" t="s">
        <v>322</v>
      </c>
      <c r="CA19" s="446" t="s">
        <v>365</v>
      </c>
      <c r="CB19" s="447"/>
      <c r="CC19" s="447"/>
      <c r="CD19" s="447"/>
      <c r="CE19" s="447"/>
      <c r="CF19" s="447"/>
      <c r="CG19" s="447"/>
      <c r="CH19" s="447"/>
      <c r="CI19" s="447"/>
      <c r="CJ19" s="447"/>
      <c r="CK19" s="447"/>
      <c r="CL19" s="447"/>
      <c r="CM19" s="447"/>
      <c r="CN19" s="447"/>
      <c r="CO19" s="447"/>
      <c r="CP19" s="447"/>
      <c r="CQ19" s="447"/>
      <c r="CR19" s="447"/>
      <c r="CS19" s="447"/>
      <c r="CT19" s="447"/>
      <c r="CU19" s="447"/>
      <c r="CV19" s="447"/>
      <c r="CW19" s="447"/>
      <c r="CX19" s="447"/>
      <c r="CY19" s="447"/>
      <c r="CZ19" s="447"/>
      <c r="DA19" s="447"/>
      <c r="DB19" s="447"/>
      <c r="DC19" s="447"/>
      <c r="DD19" s="447"/>
      <c r="DE19" s="447"/>
      <c r="DF19" s="447"/>
      <c r="DG19" s="447"/>
      <c r="DH19" s="447"/>
      <c r="DI19" s="447"/>
      <c r="DJ19" s="447"/>
      <c r="DK19" s="447"/>
      <c r="DL19" s="447"/>
      <c r="DM19" s="447"/>
      <c r="DN19" s="448"/>
    </row>
    <row r="20" spans="2:118" ht="15" customHeight="1">
      <c r="B20" s="304">
        <v>8</v>
      </c>
      <c r="C20" s="290" t="s">
        <v>124</v>
      </c>
      <c r="D20" s="302" t="s">
        <v>115</v>
      </c>
      <c r="E20" s="302"/>
      <c r="F20" s="302" t="s">
        <v>116</v>
      </c>
      <c r="G20" s="302"/>
      <c r="H20" s="351" t="s">
        <v>323</v>
      </c>
      <c r="I20" s="351" t="s">
        <v>324</v>
      </c>
      <c r="J20" s="301"/>
      <c r="K20" s="301"/>
      <c r="L20" s="301"/>
      <c r="M20" s="303"/>
      <c r="N20" s="301"/>
      <c r="O20" s="301"/>
      <c r="P20" s="290"/>
      <c r="Q20" s="290"/>
      <c r="R20" s="290"/>
      <c r="S20" s="290"/>
      <c r="T20" s="290"/>
      <c r="U20" s="301" t="s">
        <v>149</v>
      </c>
      <c r="V20" s="304" t="s">
        <v>148</v>
      </c>
      <c r="W20" s="290"/>
      <c r="X20" s="290"/>
      <c r="Y20" s="290"/>
      <c r="Z20" s="290"/>
      <c r="AA20" s="296" t="s">
        <v>147</v>
      </c>
      <c r="AB20" s="297"/>
      <c r="AC20" s="297" t="s">
        <v>145</v>
      </c>
      <c r="AD20" s="297"/>
      <c r="AE20" s="297" t="s">
        <v>146</v>
      </c>
      <c r="AF20" s="297"/>
      <c r="AG20" s="305"/>
      <c r="AH20" s="301">
        <v>8</v>
      </c>
      <c r="AI20" s="290"/>
      <c r="AJ20" s="290"/>
      <c r="AK20" s="501" t="s">
        <v>365</v>
      </c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3"/>
      <c r="BV20" s="290" t="s">
        <v>58</v>
      </c>
      <c r="BX20" s="412">
        <v>8</v>
      </c>
      <c r="BY20" s="351" t="s">
        <v>323</v>
      </c>
      <c r="BZ20" s="351" t="s">
        <v>324</v>
      </c>
      <c r="CA20" s="446" t="s">
        <v>365</v>
      </c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7"/>
      <c r="DJ20" s="447"/>
      <c r="DK20" s="447"/>
      <c r="DL20" s="447"/>
      <c r="DM20" s="447"/>
      <c r="DN20" s="448"/>
    </row>
    <row r="21" spans="2:118" ht="15" customHeight="1">
      <c r="B21" s="304">
        <v>9</v>
      </c>
      <c r="C21" s="290" t="s">
        <v>125</v>
      </c>
      <c r="D21" s="302" t="s">
        <v>115</v>
      </c>
      <c r="E21" s="302"/>
      <c r="F21" s="302" t="s">
        <v>116</v>
      </c>
      <c r="G21" s="302"/>
      <c r="H21" s="351" t="s">
        <v>325</v>
      </c>
      <c r="I21" s="351" t="s">
        <v>326</v>
      </c>
      <c r="J21" s="301"/>
      <c r="K21" s="301"/>
      <c r="L21" s="301"/>
      <c r="M21" s="303"/>
      <c r="N21" s="301"/>
      <c r="O21" s="301"/>
      <c r="P21" s="290"/>
      <c r="Q21" s="290"/>
      <c r="R21" s="290"/>
      <c r="S21" s="290"/>
      <c r="T21" s="290"/>
      <c r="U21" s="301" t="s">
        <v>149</v>
      </c>
      <c r="V21" s="304" t="s">
        <v>148</v>
      </c>
      <c r="W21" s="290"/>
      <c r="X21" s="290"/>
      <c r="Y21" s="290"/>
      <c r="Z21" s="290"/>
      <c r="AA21" s="296" t="s">
        <v>147</v>
      </c>
      <c r="AB21" s="297"/>
      <c r="AC21" s="297" t="s">
        <v>145</v>
      </c>
      <c r="AD21" s="297"/>
      <c r="AE21" s="297" t="s">
        <v>146</v>
      </c>
      <c r="AF21" s="297"/>
      <c r="AG21" s="305"/>
      <c r="AH21" s="301">
        <v>9</v>
      </c>
      <c r="AI21" s="290"/>
      <c r="AJ21" s="290"/>
      <c r="AK21" s="300">
        <v>20.5</v>
      </c>
      <c r="AL21" s="299">
        <f t="shared" si="0"/>
        <v>6</v>
      </c>
      <c r="AM21" s="299">
        <v>1</v>
      </c>
      <c r="AN21" s="300">
        <v>18.5</v>
      </c>
      <c r="AO21" s="299">
        <f t="shared" si="1"/>
        <v>0</v>
      </c>
      <c r="AP21" s="299">
        <v>1</v>
      </c>
      <c r="AQ21" s="300">
        <v>32.75</v>
      </c>
      <c r="AR21" s="299">
        <f t="shared" si="2"/>
        <v>6</v>
      </c>
      <c r="AS21" s="299">
        <v>1</v>
      </c>
      <c r="AT21" s="360">
        <f t="shared" si="26"/>
        <v>11.958333333333334</v>
      </c>
      <c r="AU21" s="361">
        <f t="shared" si="27"/>
        <v>18</v>
      </c>
      <c r="AV21" s="299">
        <v>1</v>
      </c>
      <c r="AW21" s="300">
        <v>27</v>
      </c>
      <c r="AX21" s="299">
        <f t="shared" si="3"/>
        <v>5</v>
      </c>
      <c r="AY21" s="299">
        <v>1</v>
      </c>
      <c r="AZ21" s="300">
        <v>23.25</v>
      </c>
      <c r="BA21" s="299">
        <f t="shared" si="4"/>
        <v>4</v>
      </c>
      <c r="BB21" s="299">
        <v>1</v>
      </c>
      <c r="BC21" s="356">
        <f t="shared" si="5"/>
        <v>12.5625</v>
      </c>
      <c r="BD21" s="357">
        <f t="shared" si="6"/>
        <v>9</v>
      </c>
      <c r="BE21" s="299">
        <v>1</v>
      </c>
      <c r="BF21" s="313">
        <v>6</v>
      </c>
      <c r="BG21" s="299">
        <f t="shared" si="7"/>
        <v>0</v>
      </c>
      <c r="BH21" s="299">
        <v>1</v>
      </c>
      <c r="BI21" s="300">
        <f t="shared" si="8"/>
        <v>6</v>
      </c>
      <c r="BJ21" s="299">
        <f t="shared" si="9"/>
        <v>0</v>
      </c>
      <c r="BK21" s="299">
        <v>1</v>
      </c>
      <c r="BL21" s="300">
        <v>14.75</v>
      </c>
      <c r="BM21" s="299">
        <f t="shared" si="10"/>
        <v>1</v>
      </c>
      <c r="BN21" s="299">
        <v>1</v>
      </c>
      <c r="BO21" s="300">
        <f t="shared" si="28"/>
        <v>14.75</v>
      </c>
      <c r="BP21" s="299">
        <f t="shared" si="29"/>
        <v>1</v>
      </c>
      <c r="BQ21" s="299">
        <v>1</v>
      </c>
      <c r="BR21" s="373">
        <f t="shared" si="11"/>
        <v>11.895833333333334</v>
      </c>
      <c r="BS21" s="374">
        <f t="shared" si="12"/>
        <v>30</v>
      </c>
      <c r="BT21" s="374">
        <v>1</v>
      </c>
      <c r="BU21" s="375" t="str">
        <f t="shared" si="13"/>
        <v>ناجح (ة) الدورة الاولى  </v>
      </c>
      <c r="BV21" s="290" t="s">
        <v>58</v>
      </c>
      <c r="BX21" s="412">
        <v>9</v>
      </c>
      <c r="BY21" s="351" t="s">
        <v>325</v>
      </c>
      <c r="BZ21" s="351" t="s">
        <v>326</v>
      </c>
      <c r="CA21" s="384">
        <v>16</v>
      </c>
      <c r="CB21" s="385">
        <f t="shared" si="14"/>
        <v>0</v>
      </c>
      <c r="CC21" s="386">
        <v>1</v>
      </c>
      <c r="CD21" s="384">
        <v>29</v>
      </c>
      <c r="CE21" s="385">
        <f t="shared" si="15"/>
        <v>6</v>
      </c>
      <c r="CF21" s="386">
        <v>1</v>
      </c>
      <c r="CG21" s="384">
        <v>30</v>
      </c>
      <c r="CH21" s="385">
        <f t="shared" si="16"/>
        <v>6</v>
      </c>
      <c r="CI21" s="386">
        <v>1</v>
      </c>
      <c r="CJ21" s="384">
        <f t="shared" si="30"/>
        <v>12.5</v>
      </c>
      <c r="CK21" s="385">
        <f t="shared" si="31"/>
        <v>18</v>
      </c>
      <c r="CL21" s="386">
        <v>1</v>
      </c>
      <c r="CM21" s="384">
        <v>20.5</v>
      </c>
      <c r="CN21" s="385">
        <f t="shared" si="17"/>
        <v>5</v>
      </c>
      <c r="CO21" s="386">
        <v>1</v>
      </c>
      <c r="CP21" s="384">
        <v>13</v>
      </c>
      <c r="CQ21" s="385">
        <f t="shared" si="32"/>
        <v>4</v>
      </c>
      <c r="CR21" s="386">
        <v>1</v>
      </c>
      <c r="CS21" s="384">
        <f t="shared" si="33"/>
        <v>11.166666666666666</v>
      </c>
      <c r="CT21" s="385">
        <f t="shared" si="18"/>
        <v>9</v>
      </c>
      <c r="CU21" s="387">
        <v>1</v>
      </c>
      <c r="CV21" s="392">
        <v>15</v>
      </c>
      <c r="CW21" s="387">
        <f t="shared" si="19"/>
        <v>2</v>
      </c>
      <c r="CX21" s="387">
        <v>1</v>
      </c>
      <c r="CY21" s="388">
        <f t="shared" si="20"/>
        <v>15</v>
      </c>
      <c r="CZ21" s="389">
        <f t="shared" si="21"/>
        <v>2</v>
      </c>
      <c r="DA21" s="389">
        <v>1</v>
      </c>
      <c r="DB21" s="390">
        <v>22.5</v>
      </c>
      <c r="DC21" s="387">
        <f t="shared" si="22"/>
        <v>1</v>
      </c>
      <c r="DD21" s="387">
        <v>1</v>
      </c>
      <c r="DE21" s="388">
        <f t="shared" si="34"/>
        <v>22.5</v>
      </c>
      <c r="DF21" s="389">
        <f t="shared" si="35"/>
        <v>1</v>
      </c>
      <c r="DG21" s="389">
        <v>1</v>
      </c>
      <c r="DH21" s="391">
        <f t="shared" si="36"/>
        <v>13.272727272727273</v>
      </c>
      <c r="DI21" s="380">
        <f t="shared" si="23"/>
        <v>30</v>
      </c>
      <c r="DJ21" s="9">
        <v>1</v>
      </c>
      <c r="DK21" s="414" t="str">
        <f t="shared" si="24"/>
        <v>ناجح (ة) الدورة الاولى  </v>
      </c>
      <c r="DL21" s="393" t="s">
        <v>58</v>
      </c>
      <c r="DM21" s="397">
        <f t="shared" si="37"/>
        <v>60</v>
      </c>
      <c r="DN21" s="398" t="str">
        <f t="shared" si="25"/>
        <v>ناجح (ة) </v>
      </c>
    </row>
    <row r="22" spans="2:118" ht="15" customHeight="1">
      <c r="B22" s="295">
        <v>10</v>
      </c>
      <c r="C22" s="290" t="s">
        <v>126</v>
      </c>
      <c r="D22" s="302" t="s">
        <v>115</v>
      </c>
      <c r="E22" s="302"/>
      <c r="F22" s="302" t="s">
        <v>116</v>
      </c>
      <c r="G22" s="302"/>
      <c r="H22" s="351" t="s">
        <v>327</v>
      </c>
      <c r="I22" s="351" t="s">
        <v>328</v>
      </c>
      <c r="J22" s="301"/>
      <c r="K22" s="301"/>
      <c r="L22" s="301"/>
      <c r="M22" s="303"/>
      <c r="N22" s="301"/>
      <c r="O22" s="301"/>
      <c r="P22" s="290"/>
      <c r="Q22" s="290"/>
      <c r="R22" s="290"/>
      <c r="S22" s="290"/>
      <c r="T22" s="290"/>
      <c r="U22" s="301" t="s">
        <v>149</v>
      </c>
      <c r="V22" s="304" t="s">
        <v>148</v>
      </c>
      <c r="W22" s="290"/>
      <c r="X22" s="290"/>
      <c r="Y22" s="290"/>
      <c r="Z22" s="290"/>
      <c r="AA22" s="296" t="s">
        <v>147</v>
      </c>
      <c r="AB22" s="297"/>
      <c r="AC22" s="297" t="s">
        <v>145</v>
      </c>
      <c r="AD22" s="297"/>
      <c r="AE22" s="297" t="s">
        <v>146</v>
      </c>
      <c r="AF22" s="297"/>
      <c r="AG22" s="305"/>
      <c r="AH22" s="301">
        <v>10</v>
      </c>
      <c r="AI22" s="290"/>
      <c r="AJ22" s="290"/>
      <c r="AK22" s="300">
        <v>24.5</v>
      </c>
      <c r="AL22" s="299">
        <f t="shared" si="0"/>
        <v>6</v>
      </c>
      <c r="AM22" s="299">
        <v>1</v>
      </c>
      <c r="AN22" s="300">
        <v>24</v>
      </c>
      <c r="AO22" s="299">
        <f t="shared" si="1"/>
        <v>6</v>
      </c>
      <c r="AP22" s="299">
        <v>1</v>
      </c>
      <c r="AQ22" s="300">
        <v>28.75</v>
      </c>
      <c r="AR22" s="299">
        <f t="shared" si="2"/>
        <v>6</v>
      </c>
      <c r="AS22" s="299">
        <v>1</v>
      </c>
      <c r="AT22" s="360">
        <f t="shared" si="26"/>
        <v>12.875</v>
      </c>
      <c r="AU22" s="361">
        <f t="shared" si="27"/>
        <v>18</v>
      </c>
      <c r="AV22" s="299">
        <v>1</v>
      </c>
      <c r="AW22" s="300">
        <v>25.5</v>
      </c>
      <c r="AX22" s="299">
        <f t="shared" si="3"/>
        <v>5</v>
      </c>
      <c r="AY22" s="299">
        <v>1</v>
      </c>
      <c r="AZ22" s="300">
        <v>21</v>
      </c>
      <c r="BA22" s="299">
        <f t="shared" si="4"/>
        <v>4</v>
      </c>
      <c r="BB22" s="299">
        <v>1</v>
      </c>
      <c r="BC22" s="356">
        <f t="shared" si="5"/>
        <v>11.625</v>
      </c>
      <c r="BD22" s="357">
        <f t="shared" si="6"/>
        <v>9</v>
      </c>
      <c r="BE22" s="299">
        <v>1</v>
      </c>
      <c r="BF22" s="313">
        <v>15</v>
      </c>
      <c r="BG22" s="299">
        <f t="shared" si="7"/>
        <v>2</v>
      </c>
      <c r="BH22" s="299">
        <v>1</v>
      </c>
      <c r="BI22" s="300">
        <f t="shared" si="8"/>
        <v>15</v>
      </c>
      <c r="BJ22" s="299">
        <f t="shared" si="9"/>
        <v>2</v>
      </c>
      <c r="BK22" s="299">
        <v>1</v>
      </c>
      <c r="BL22" s="300">
        <v>11.25</v>
      </c>
      <c r="BM22" s="299">
        <f t="shared" si="10"/>
        <v>1</v>
      </c>
      <c r="BN22" s="299">
        <v>1</v>
      </c>
      <c r="BO22" s="300">
        <f t="shared" si="28"/>
        <v>11.25</v>
      </c>
      <c r="BP22" s="299">
        <f t="shared" si="29"/>
        <v>1</v>
      </c>
      <c r="BQ22" s="299">
        <v>1</v>
      </c>
      <c r="BR22" s="373">
        <f t="shared" si="11"/>
        <v>12.5</v>
      </c>
      <c r="BS22" s="374">
        <f t="shared" si="12"/>
        <v>30</v>
      </c>
      <c r="BT22" s="374">
        <v>1</v>
      </c>
      <c r="BU22" s="375" t="str">
        <f t="shared" si="13"/>
        <v>ناجح (ة) الدورة الاولى  </v>
      </c>
      <c r="BV22" s="290" t="s">
        <v>58</v>
      </c>
      <c r="BX22" s="412">
        <v>10</v>
      </c>
      <c r="BY22" s="351" t="s">
        <v>327</v>
      </c>
      <c r="BZ22" s="351" t="s">
        <v>328</v>
      </c>
      <c r="CA22" s="384">
        <v>18.5</v>
      </c>
      <c r="CB22" s="385">
        <f t="shared" si="14"/>
        <v>0</v>
      </c>
      <c r="CC22" s="386">
        <v>1</v>
      </c>
      <c r="CD22" s="384">
        <v>29</v>
      </c>
      <c r="CE22" s="385">
        <f t="shared" si="15"/>
        <v>6</v>
      </c>
      <c r="CF22" s="386">
        <v>1</v>
      </c>
      <c r="CG22" s="384">
        <v>26.5</v>
      </c>
      <c r="CH22" s="385">
        <f t="shared" si="16"/>
        <v>6</v>
      </c>
      <c r="CI22" s="386">
        <v>1</v>
      </c>
      <c r="CJ22" s="384">
        <f t="shared" si="30"/>
        <v>12.333333333333334</v>
      </c>
      <c r="CK22" s="385">
        <f t="shared" si="31"/>
        <v>18</v>
      </c>
      <c r="CL22" s="386">
        <v>1</v>
      </c>
      <c r="CM22" s="384">
        <v>24.5</v>
      </c>
      <c r="CN22" s="385">
        <f t="shared" si="17"/>
        <v>5</v>
      </c>
      <c r="CO22" s="386">
        <v>1</v>
      </c>
      <c r="CP22" s="384">
        <v>9</v>
      </c>
      <c r="CQ22" s="385">
        <f t="shared" si="32"/>
        <v>0</v>
      </c>
      <c r="CR22" s="386">
        <v>1</v>
      </c>
      <c r="CS22" s="384">
        <f t="shared" si="33"/>
        <v>11.166666666666666</v>
      </c>
      <c r="CT22" s="385">
        <f t="shared" si="18"/>
        <v>9</v>
      </c>
      <c r="CU22" s="387">
        <v>1</v>
      </c>
      <c r="CV22" s="392">
        <v>13.5</v>
      </c>
      <c r="CW22" s="387">
        <f t="shared" si="19"/>
        <v>2</v>
      </c>
      <c r="CX22" s="387">
        <v>1</v>
      </c>
      <c r="CY22" s="388">
        <f t="shared" si="20"/>
        <v>13.5</v>
      </c>
      <c r="CZ22" s="389">
        <f t="shared" si="21"/>
        <v>2</v>
      </c>
      <c r="DA22" s="389">
        <v>1</v>
      </c>
      <c r="DB22" s="390">
        <v>19.5</v>
      </c>
      <c r="DC22" s="387">
        <f t="shared" si="22"/>
        <v>1</v>
      </c>
      <c r="DD22" s="387">
        <v>1</v>
      </c>
      <c r="DE22" s="388">
        <f t="shared" si="34"/>
        <v>19.5</v>
      </c>
      <c r="DF22" s="389">
        <f t="shared" si="35"/>
        <v>1</v>
      </c>
      <c r="DG22" s="389">
        <v>1</v>
      </c>
      <c r="DH22" s="391">
        <f t="shared" si="36"/>
        <v>12.772727272727273</v>
      </c>
      <c r="DI22" s="380">
        <f t="shared" si="23"/>
        <v>30</v>
      </c>
      <c r="DJ22" s="9">
        <v>1</v>
      </c>
      <c r="DK22" s="414" t="str">
        <f t="shared" si="24"/>
        <v>ناجح (ة) الدورة الاولى  </v>
      </c>
      <c r="DL22" s="393" t="s">
        <v>58</v>
      </c>
      <c r="DM22" s="397">
        <f t="shared" si="37"/>
        <v>60</v>
      </c>
      <c r="DN22" s="398" t="str">
        <f t="shared" si="25"/>
        <v>ناجح (ة) </v>
      </c>
    </row>
    <row r="23" spans="2:118" ht="15" customHeight="1">
      <c r="B23" s="304">
        <v>11</v>
      </c>
      <c r="C23" s="290" t="s">
        <v>127</v>
      </c>
      <c r="D23" s="302" t="s">
        <v>115</v>
      </c>
      <c r="E23" s="302"/>
      <c r="F23" s="302" t="s">
        <v>116</v>
      </c>
      <c r="G23" s="302"/>
      <c r="H23" s="351" t="s">
        <v>329</v>
      </c>
      <c r="I23" s="351" t="s">
        <v>330</v>
      </c>
      <c r="J23" s="301"/>
      <c r="K23" s="301"/>
      <c r="L23" s="301"/>
      <c r="M23" s="303"/>
      <c r="N23" s="301"/>
      <c r="O23" s="301"/>
      <c r="P23" s="290"/>
      <c r="Q23" s="290"/>
      <c r="R23" s="290"/>
      <c r="S23" s="290"/>
      <c r="T23" s="290"/>
      <c r="U23" s="301" t="s">
        <v>149</v>
      </c>
      <c r="V23" s="304" t="s">
        <v>148</v>
      </c>
      <c r="W23" s="290"/>
      <c r="X23" s="290"/>
      <c r="Y23" s="290"/>
      <c r="Z23" s="290"/>
      <c r="AA23" s="296" t="s">
        <v>147</v>
      </c>
      <c r="AB23" s="297"/>
      <c r="AC23" s="297" t="s">
        <v>145</v>
      </c>
      <c r="AD23" s="297"/>
      <c r="AE23" s="297" t="s">
        <v>146</v>
      </c>
      <c r="AF23" s="297"/>
      <c r="AG23" s="305"/>
      <c r="AH23" s="301">
        <v>11</v>
      </c>
      <c r="AI23" s="290"/>
      <c r="AJ23" s="290"/>
      <c r="AK23" s="300">
        <v>20</v>
      </c>
      <c r="AL23" s="299">
        <f t="shared" si="0"/>
        <v>6</v>
      </c>
      <c r="AM23" s="299">
        <v>1</v>
      </c>
      <c r="AN23" s="300">
        <v>20</v>
      </c>
      <c r="AO23" s="299">
        <f t="shared" si="1"/>
        <v>6</v>
      </c>
      <c r="AP23" s="299">
        <v>1</v>
      </c>
      <c r="AQ23" s="300">
        <v>29.25</v>
      </c>
      <c r="AR23" s="299">
        <f t="shared" si="2"/>
        <v>6</v>
      </c>
      <c r="AS23" s="299">
        <v>1</v>
      </c>
      <c r="AT23" s="360">
        <f t="shared" si="26"/>
        <v>11.541666666666666</v>
      </c>
      <c r="AU23" s="361">
        <f t="shared" si="27"/>
        <v>18</v>
      </c>
      <c r="AV23" s="299">
        <v>1</v>
      </c>
      <c r="AW23" s="376">
        <v>17</v>
      </c>
      <c r="AX23" s="299">
        <f t="shared" si="3"/>
        <v>0</v>
      </c>
      <c r="AY23" s="299">
        <v>1</v>
      </c>
      <c r="AZ23" s="300">
        <v>21</v>
      </c>
      <c r="BA23" s="299">
        <f t="shared" si="4"/>
        <v>4</v>
      </c>
      <c r="BB23" s="299">
        <v>1</v>
      </c>
      <c r="BC23" s="356">
        <f t="shared" si="5"/>
        <v>9.5</v>
      </c>
      <c r="BD23" s="357">
        <f t="shared" si="6"/>
        <v>4</v>
      </c>
      <c r="BE23" s="299">
        <v>1</v>
      </c>
      <c r="BF23" s="313">
        <v>10</v>
      </c>
      <c r="BG23" s="299">
        <f t="shared" si="7"/>
        <v>2</v>
      </c>
      <c r="BH23" s="299">
        <v>1</v>
      </c>
      <c r="BI23" s="300">
        <f t="shared" si="8"/>
        <v>10</v>
      </c>
      <c r="BJ23" s="299">
        <f t="shared" si="9"/>
        <v>2</v>
      </c>
      <c r="BK23" s="299">
        <v>1</v>
      </c>
      <c r="BL23" s="300">
        <v>6.5</v>
      </c>
      <c r="BM23" s="299">
        <f t="shared" si="10"/>
        <v>0</v>
      </c>
      <c r="BN23" s="299">
        <v>1</v>
      </c>
      <c r="BO23" s="300">
        <f t="shared" si="28"/>
        <v>6.5</v>
      </c>
      <c r="BP23" s="299">
        <f t="shared" si="29"/>
        <v>0</v>
      </c>
      <c r="BQ23" s="299">
        <v>1</v>
      </c>
      <c r="BR23" s="373">
        <f t="shared" si="11"/>
        <v>10.3125</v>
      </c>
      <c r="BS23" s="374">
        <f t="shared" si="12"/>
        <v>30</v>
      </c>
      <c r="BT23" s="374">
        <v>1</v>
      </c>
      <c r="BU23" s="375" t="str">
        <f t="shared" si="13"/>
        <v>ناجح (ة) الدورة الاولى  </v>
      </c>
      <c r="BV23" s="290" t="s">
        <v>58</v>
      </c>
      <c r="BX23" s="412">
        <v>11</v>
      </c>
      <c r="BY23" s="351" t="s">
        <v>329</v>
      </c>
      <c r="BZ23" s="351" t="s">
        <v>330</v>
      </c>
      <c r="CA23" s="384">
        <v>20</v>
      </c>
      <c r="CB23" s="385">
        <f t="shared" si="14"/>
        <v>6</v>
      </c>
      <c r="CC23" s="386">
        <v>1</v>
      </c>
      <c r="CD23" s="384">
        <v>23.5</v>
      </c>
      <c r="CE23" s="385">
        <f t="shared" si="15"/>
        <v>6</v>
      </c>
      <c r="CF23" s="386">
        <v>1</v>
      </c>
      <c r="CG23" s="384">
        <v>26.5</v>
      </c>
      <c r="CH23" s="385">
        <f t="shared" si="16"/>
        <v>6</v>
      </c>
      <c r="CI23" s="386">
        <v>1</v>
      </c>
      <c r="CJ23" s="384">
        <f t="shared" si="30"/>
        <v>11.666666666666666</v>
      </c>
      <c r="CK23" s="385">
        <f t="shared" si="31"/>
        <v>18</v>
      </c>
      <c r="CL23" s="386">
        <v>1</v>
      </c>
      <c r="CM23" s="384">
        <v>27.5</v>
      </c>
      <c r="CN23" s="385">
        <f t="shared" si="17"/>
        <v>5</v>
      </c>
      <c r="CO23" s="386">
        <v>1</v>
      </c>
      <c r="CP23" s="384">
        <v>9.5</v>
      </c>
      <c r="CQ23" s="385">
        <f t="shared" si="32"/>
        <v>0</v>
      </c>
      <c r="CR23" s="386">
        <v>1</v>
      </c>
      <c r="CS23" s="384">
        <f t="shared" si="33"/>
        <v>12.333333333333334</v>
      </c>
      <c r="CT23" s="385">
        <f t="shared" si="18"/>
        <v>9</v>
      </c>
      <c r="CU23" s="387">
        <v>1</v>
      </c>
      <c r="CV23" s="392">
        <v>7</v>
      </c>
      <c r="CW23" s="387">
        <f t="shared" si="19"/>
        <v>0</v>
      </c>
      <c r="CX23" s="387">
        <v>1</v>
      </c>
      <c r="CY23" s="388">
        <f t="shared" si="20"/>
        <v>7</v>
      </c>
      <c r="CZ23" s="389">
        <f t="shared" si="21"/>
        <v>0</v>
      </c>
      <c r="DA23" s="389">
        <v>1</v>
      </c>
      <c r="DB23" s="390">
        <v>18</v>
      </c>
      <c r="DC23" s="387">
        <f t="shared" si="22"/>
        <v>1</v>
      </c>
      <c r="DD23" s="387">
        <v>1</v>
      </c>
      <c r="DE23" s="388">
        <f t="shared" si="34"/>
        <v>18</v>
      </c>
      <c r="DF23" s="389">
        <f t="shared" si="35"/>
        <v>1</v>
      </c>
      <c r="DG23" s="389">
        <v>1</v>
      </c>
      <c r="DH23" s="391">
        <f t="shared" si="36"/>
        <v>12</v>
      </c>
      <c r="DI23" s="380">
        <f t="shared" si="23"/>
        <v>30</v>
      </c>
      <c r="DJ23" s="9">
        <v>1</v>
      </c>
      <c r="DK23" s="414" t="str">
        <f t="shared" si="24"/>
        <v>ناجح (ة) الدورة الاولى  </v>
      </c>
      <c r="DL23" s="393" t="s">
        <v>58</v>
      </c>
      <c r="DM23" s="397">
        <f t="shared" si="37"/>
        <v>60</v>
      </c>
      <c r="DN23" s="398" t="str">
        <f t="shared" si="25"/>
        <v>ناجح (ة) </v>
      </c>
    </row>
    <row r="24" spans="2:118" ht="15" customHeight="1">
      <c r="B24" s="304">
        <v>12</v>
      </c>
      <c r="C24" s="290" t="s">
        <v>128</v>
      </c>
      <c r="D24" s="302" t="s">
        <v>115</v>
      </c>
      <c r="E24" s="302"/>
      <c r="F24" s="302" t="s">
        <v>116</v>
      </c>
      <c r="G24" s="302"/>
      <c r="H24" s="351" t="s">
        <v>331</v>
      </c>
      <c r="I24" s="351" t="s">
        <v>332</v>
      </c>
      <c r="J24" s="301"/>
      <c r="K24" s="301"/>
      <c r="L24" s="301"/>
      <c r="M24" s="303"/>
      <c r="N24" s="301"/>
      <c r="O24" s="301"/>
      <c r="P24" s="290"/>
      <c r="Q24" s="290"/>
      <c r="R24" s="290"/>
      <c r="S24" s="290"/>
      <c r="T24" s="290"/>
      <c r="U24" s="301" t="s">
        <v>149</v>
      </c>
      <c r="V24" s="304" t="s">
        <v>148</v>
      </c>
      <c r="W24" s="290"/>
      <c r="X24" s="290"/>
      <c r="Y24" s="290"/>
      <c r="Z24" s="290"/>
      <c r="AA24" s="296" t="s">
        <v>147</v>
      </c>
      <c r="AB24" s="297"/>
      <c r="AC24" s="297" t="s">
        <v>145</v>
      </c>
      <c r="AD24" s="297"/>
      <c r="AE24" s="297" t="s">
        <v>146</v>
      </c>
      <c r="AF24" s="297"/>
      <c r="AG24" s="305"/>
      <c r="AH24" s="301">
        <v>12</v>
      </c>
      <c r="AI24" s="290"/>
      <c r="AJ24" s="290"/>
      <c r="AK24" s="300">
        <v>20</v>
      </c>
      <c r="AL24" s="299">
        <f t="shared" si="0"/>
        <v>6</v>
      </c>
      <c r="AM24" s="299">
        <v>1</v>
      </c>
      <c r="AN24" s="300">
        <v>20</v>
      </c>
      <c r="AO24" s="299">
        <f t="shared" si="1"/>
        <v>6</v>
      </c>
      <c r="AP24" s="299">
        <v>1</v>
      </c>
      <c r="AQ24" s="300">
        <v>26</v>
      </c>
      <c r="AR24" s="299">
        <f t="shared" si="2"/>
        <v>6</v>
      </c>
      <c r="AS24" s="299">
        <v>1</v>
      </c>
      <c r="AT24" s="360">
        <f t="shared" si="26"/>
        <v>11</v>
      </c>
      <c r="AU24" s="361">
        <f t="shared" si="27"/>
        <v>18</v>
      </c>
      <c r="AV24" s="299">
        <v>1</v>
      </c>
      <c r="AW24" s="300">
        <v>16</v>
      </c>
      <c r="AX24" s="299">
        <f t="shared" si="3"/>
        <v>0</v>
      </c>
      <c r="AY24" s="299">
        <v>1</v>
      </c>
      <c r="AZ24" s="300">
        <v>21</v>
      </c>
      <c r="BA24" s="299">
        <f t="shared" si="4"/>
        <v>4</v>
      </c>
      <c r="BB24" s="299">
        <v>1</v>
      </c>
      <c r="BC24" s="356">
        <f t="shared" si="5"/>
        <v>9.25</v>
      </c>
      <c r="BD24" s="357">
        <f t="shared" si="6"/>
        <v>4</v>
      </c>
      <c r="BE24" s="299">
        <v>1</v>
      </c>
      <c r="BF24" s="313">
        <v>9</v>
      </c>
      <c r="BG24" s="299">
        <f t="shared" si="7"/>
        <v>0</v>
      </c>
      <c r="BH24" s="299">
        <v>1</v>
      </c>
      <c r="BI24" s="300">
        <f t="shared" si="8"/>
        <v>9</v>
      </c>
      <c r="BJ24" s="299">
        <f t="shared" si="9"/>
        <v>0</v>
      </c>
      <c r="BK24" s="299">
        <v>1</v>
      </c>
      <c r="BL24" s="300">
        <v>12</v>
      </c>
      <c r="BM24" s="299">
        <f t="shared" si="10"/>
        <v>1</v>
      </c>
      <c r="BN24" s="299">
        <v>1</v>
      </c>
      <c r="BO24" s="300">
        <f t="shared" si="28"/>
        <v>12</v>
      </c>
      <c r="BP24" s="299">
        <f t="shared" si="29"/>
        <v>1</v>
      </c>
      <c r="BQ24" s="299">
        <v>1</v>
      </c>
      <c r="BR24" s="373">
        <f t="shared" si="11"/>
        <v>10.333333333333334</v>
      </c>
      <c r="BS24" s="374">
        <f t="shared" si="12"/>
        <v>30</v>
      </c>
      <c r="BT24" s="374">
        <v>1</v>
      </c>
      <c r="BU24" s="375" t="str">
        <f t="shared" si="13"/>
        <v>ناجح (ة) الدورة الاولى  </v>
      </c>
      <c r="BV24" s="290" t="s">
        <v>58</v>
      </c>
      <c r="BX24" s="412">
        <v>12</v>
      </c>
      <c r="BY24" s="351" t="s">
        <v>331</v>
      </c>
      <c r="BZ24" s="351" t="s">
        <v>332</v>
      </c>
      <c r="CA24" s="384">
        <v>19.5</v>
      </c>
      <c r="CB24" s="385">
        <f t="shared" si="14"/>
        <v>0</v>
      </c>
      <c r="CC24" s="386">
        <v>1</v>
      </c>
      <c r="CD24" s="384">
        <v>26</v>
      </c>
      <c r="CE24" s="385">
        <f t="shared" si="15"/>
        <v>6</v>
      </c>
      <c r="CF24" s="386">
        <v>1</v>
      </c>
      <c r="CG24" s="384">
        <v>23</v>
      </c>
      <c r="CH24" s="385">
        <f t="shared" si="16"/>
        <v>6</v>
      </c>
      <c r="CI24" s="386">
        <v>1</v>
      </c>
      <c r="CJ24" s="384">
        <f t="shared" si="30"/>
        <v>11.416666666666666</v>
      </c>
      <c r="CK24" s="385">
        <f t="shared" si="31"/>
        <v>18</v>
      </c>
      <c r="CL24" s="386">
        <v>1</v>
      </c>
      <c r="CM24" s="384">
        <v>25</v>
      </c>
      <c r="CN24" s="385">
        <f t="shared" si="17"/>
        <v>5</v>
      </c>
      <c r="CO24" s="386">
        <v>1</v>
      </c>
      <c r="CP24" s="384">
        <v>8</v>
      </c>
      <c r="CQ24" s="385">
        <f t="shared" si="32"/>
        <v>0</v>
      </c>
      <c r="CR24" s="386">
        <v>1</v>
      </c>
      <c r="CS24" s="384">
        <f t="shared" si="33"/>
        <v>11</v>
      </c>
      <c r="CT24" s="385">
        <f t="shared" si="18"/>
        <v>9</v>
      </c>
      <c r="CU24" s="387">
        <v>1</v>
      </c>
      <c r="CV24" s="392">
        <v>13.5</v>
      </c>
      <c r="CW24" s="387">
        <f t="shared" si="19"/>
        <v>2</v>
      </c>
      <c r="CX24" s="387">
        <v>1</v>
      </c>
      <c r="CY24" s="388">
        <f t="shared" si="20"/>
        <v>13.5</v>
      </c>
      <c r="CZ24" s="389">
        <f t="shared" si="21"/>
        <v>2</v>
      </c>
      <c r="DA24" s="389">
        <v>1</v>
      </c>
      <c r="DB24" s="390">
        <v>31</v>
      </c>
      <c r="DC24" s="387">
        <f t="shared" si="22"/>
        <v>1</v>
      </c>
      <c r="DD24" s="387">
        <v>1</v>
      </c>
      <c r="DE24" s="388">
        <f t="shared" si="34"/>
        <v>31</v>
      </c>
      <c r="DF24" s="389">
        <f t="shared" si="35"/>
        <v>1</v>
      </c>
      <c r="DG24" s="389">
        <v>1</v>
      </c>
      <c r="DH24" s="391">
        <f t="shared" si="36"/>
        <v>13.272727272727273</v>
      </c>
      <c r="DI24" s="380">
        <f t="shared" si="23"/>
        <v>30</v>
      </c>
      <c r="DJ24" s="9">
        <v>1</v>
      </c>
      <c r="DK24" s="414" t="str">
        <f t="shared" si="24"/>
        <v>ناجح (ة) الدورة الاولى  </v>
      </c>
      <c r="DL24" s="393" t="s">
        <v>58</v>
      </c>
      <c r="DM24" s="397">
        <f t="shared" si="37"/>
        <v>60</v>
      </c>
      <c r="DN24" s="398" t="str">
        <f t="shared" si="25"/>
        <v>ناجح (ة) </v>
      </c>
    </row>
    <row r="25" spans="2:118" ht="15" customHeight="1">
      <c r="B25" s="295">
        <v>13</v>
      </c>
      <c r="C25" s="290" t="s">
        <v>129</v>
      </c>
      <c r="D25" s="302" t="s">
        <v>115</v>
      </c>
      <c r="E25" s="302"/>
      <c r="F25" s="302" t="s">
        <v>116</v>
      </c>
      <c r="G25" s="302"/>
      <c r="H25" s="351" t="s">
        <v>333</v>
      </c>
      <c r="I25" s="351" t="s">
        <v>334</v>
      </c>
      <c r="J25" s="301"/>
      <c r="K25" s="301"/>
      <c r="L25" s="301"/>
      <c r="M25" s="303"/>
      <c r="N25" s="301"/>
      <c r="O25" s="301"/>
      <c r="P25" s="290"/>
      <c r="Q25" s="290"/>
      <c r="R25" s="290"/>
      <c r="S25" s="290"/>
      <c r="T25" s="290"/>
      <c r="U25" s="301" t="s">
        <v>149</v>
      </c>
      <c r="V25" s="304" t="s">
        <v>148</v>
      </c>
      <c r="W25" s="290"/>
      <c r="X25" s="290"/>
      <c r="Y25" s="290"/>
      <c r="Z25" s="290"/>
      <c r="AA25" s="296" t="s">
        <v>147</v>
      </c>
      <c r="AB25" s="297"/>
      <c r="AC25" s="297" t="s">
        <v>145</v>
      </c>
      <c r="AD25" s="297"/>
      <c r="AE25" s="297" t="s">
        <v>146</v>
      </c>
      <c r="AF25" s="297"/>
      <c r="AG25" s="305"/>
      <c r="AH25" s="301">
        <v>13</v>
      </c>
      <c r="AI25" s="290"/>
      <c r="AJ25" s="290"/>
      <c r="AK25" s="300">
        <v>20</v>
      </c>
      <c r="AL25" s="299">
        <f t="shared" si="0"/>
        <v>6</v>
      </c>
      <c r="AM25" s="299">
        <v>1</v>
      </c>
      <c r="AN25" s="300">
        <v>26</v>
      </c>
      <c r="AO25" s="299">
        <f t="shared" si="1"/>
        <v>6</v>
      </c>
      <c r="AP25" s="299">
        <v>1</v>
      </c>
      <c r="AQ25" s="300">
        <v>30.5</v>
      </c>
      <c r="AR25" s="299">
        <f t="shared" si="2"/>
        <v>6</v>
      </c>
      <c r="AS25" s="299">
        <v>1</v>
      </c>
      <c r="AT25" s="360">
        <f t="shared" si="26"/>
        <v>12.75</v>
      </c>
      <c r="AU25" s="361">
        <f t="shared" si="27"/>
        <v>18</v>
      </c>
      <c r="AV25" s="299">
        <v>1</v>
      </c>
      <c r="AW25" s="300">
        <v>24</v>
      </c>
      <c r="AX25" s="299">
        <f t="shared" si="3"/>
        <v>5</v>
      </c>
      <c r="AY25" s="299">
        <v>1</v>
      </c>
      <c r="AZ25" s="300">
        <v>21</v>
      </c>
      <c r="BA25" s="299">
        <f t="shared" si="4"/>
        <v>4</v>
      </c>
      <c r="BB25" s="299">
        <v>1</v>
      </c>
      <c r="BC25" s="356">
        <f t="shared" si="5"/>
        <v>11.25</v>
      </c>
      <c r="BD25" s="357">
        <f t="shared" si="6"/>
        <v>9</v>
      </c>
      <c r="BE25" s="299">
        <v>1</v>
      </c>
      <c r="BF25" s="313">
        <v>14</v>
      </c>
      <c r="BG25" s="299">
        <f t="shared" si="7"/>
        <v>2</v>
      </c>
      <c r="BH25" s="299">
        <v>1</v>
      </c>
      <c r="BI25" s="300">
        <f t="shared" si="8"/>
        <v>14</v>
      </c>
      <c r="BJ25" s="299">
        <f t="shared" si="9"/>
        <v>2</v>
      </c>
      <c r="BK25" s="299">
        <v>1</v>
      </c>
      <c r="BL25" s="300">
        <v>10.75</v>
      </c>
      <c r="BM25" s="299">
        <f t="shared" si="10"/>
        <v>1</v>
      </c>
      <c r="BN25" s="299">
        <v>1</v>
      </c>
      <c r="BO25" s="300">
        <f t="shared" si="28"/>
        <v>10.75</v>
      </c>
      <c r="BP25" s="299">
        <f t="shared" si="29"/>
        <v>1</v>
      </c>
      <c r="BQ25" s="299">
        <v>1</v>
      </c>
      <c r="BR25" s="373">
        <f t="shared" si="11"/>
        <v>12.1875</v>
      </c>
      <c r="BS25" s="374">
        <f t="shared" si="12"/>
        <v>30</v>
      </c>
      <c r="BT25" s="374">
        <v>1</v>
      </c>
      <c r="BU25" s="375" t="str">
        <f t="shared" si="13"/>
        <v>ناجح (ة) الدورة الاولى  </v>
      </c>
      <c r="BV25" s="290" t="s">
        <v>58</v>
      </c>
      <c r="BX25" s="412">
        <v>13</v>
      </c>
      <c r="BY25" s="351" t="s">
        <v>333</v>
      </c>
      <c r="BZ25" s="351" t="s">
        <v>334</v>
      </c>
      <c r="CA25" s="384">
        <v>20</v>
      </c>
      <c r="CB25" s="385">
        <f t="shared" si="14"/>
        <v>6</v>
      </c>
      <c r="CC25" s="386">
        <v>1</v>
      </c>
      <c r="CD25" s="384">
        <v>29.5</v>
      </c>
      <c r="CE25" s="385">
        <f t="shared" si="15"/>
        <v>6</v>
      </c>
      <c r="CF25" s="386">
        <v>1</v>
      </c>
      <c r="CG25" s="384">
        <v>30.5</v>
      </c>
      <c r="CH25" s="385">
        <f t="shared" si="16"/>
        <v>6</v>
      </c>
      <c r="CI25" s="386">
        <v>1</v>
      </c>
      <c r="CJ25" s="384">
        <f t="shared" si="30"/>
        <v>13.333333333333334</v>
      </c>
      <c r="CK25" s="385">
        <f t="shared" si="31"/>
        <v>18</v>
      </c>
      <c r="CL25" s="386">
        <v>1</v>
      </c>
      <c r="CM25" s="384">
        <v>23</v>
      </c>
      <c r="CN25" s="385">
        <f t="shared" si="17"/>
        <v>5</v>
      </c>
      <c r="CO25" s="386">
        <v>1</v>
      </c>
      <c r="CP25" s="384">
        <v>9</v>
      </c>
      <c r="CQ25" s="385">
        <f t="shared" si="32"/>
        <v>0</v>
      </c>
      <c r="CR25" s="386">
        <v>1</v>
      </c>
      <c r="CS25" s="384">
        <f t="shared" si="33"/>
        <v>10.666666666666666</v>
      </c>
      <c r="CT25" s="385">
        <f t="shared" si="18"/>
        <v>9</v>
      </c>
      <c r="CU25" s="387">
        <v>1</v>
      </c>
      <c r="CV25" s="392">
        <v>13</v>
      </c>
      <c r="CW25" s="387">
        <f t="shared" si="19"/>
        <v>2</v>
      </c>
      <c r="CX25" s="387">
        <v>1</v>
      </c>
      <c r="CY25" s="388">
        <f t="shared" si="20"/>
        <v>13</v>
      </c>
      <c r="CZ25" s="389">
        <f t="shared" si="21"/>
        <v>2</v>
      </c>
      <c r="DA25" s="389">
        <v>1</v>
      </c>
      <c r="DB25" s="390">
        <v>17</v>
      </c>
      <c r="DC25" s="387">
        <f t="shared" si="22"/>
        <v>1</v>
      </c>
      <c r="DD25" s="387">
        <v>1</v>
      </c>
      <c r="DE25" s="388">
        <f t="shared" si="34"/>
        <v>17</v>
      </c>
      <c r="DF25" s="389">
        <f t="shared" si="35"/>
        <v>1</v>
      </c>
      <c r="DG25" s="389">
        <v>1</v>
      </c>
      <c r="DH25" s="391">
        <f t="shared" si="36"/>
        <v>12.909090909090908</v>
      </c>
      <c r="DI25" s="380">
        <f t="shared" si="23"/>
        <v>30</v>
      </c>
      <c r="DJ25" s="9">
        <v>1</v>
      </c>
      <c r="DK25" s="414" t="str">
        <f t="shared" si="24"/>
        <v>ناجح (ة) الدورة الاولى  </v>
      </c>
      <c r="DL25" s="393" t="s">
        <v>58</v>
      </c>
      <c r="DM25" s="397">
        <f t="shared" si="37"/>
        <v>60</v>
      </c>
      <c r="DN25" s="398" t="str">
        <f t="shared" si="25"/>
        <v>ناجح (ة) </v>
      </c>
    </row>
    <row r="26" spans="2:118" ht="15" customHeight="1">
      <c r="B26" s="304">
        <v>14</v>
      </c>
      <c r="C26" s="290" t="s">
        <v>130</v>
      </c>
      <c r="D26" s="302" t="s">
        <v>115</v>
      </c>
      <c r="E26" s="302"/>
      <c r="F26" s="302" t="s">
        <v>116</v>
      </c>
      <c r="G26" s="302"/>
      <c r="H26" s="351" t="s">
        <v>335</v>
      </c>
      <c r="I26" s="351" t="s">
        <v>336</v>
      </c>
      <c r="J26" s="301"/>
      <c r="K26" s="301"/>
      <c r="L26" s="301"/>
      <c r="M26" s="303"/>
      <c r="N26" s="301"/>
      <c r="O26" s="301"/>
      <c r="P26" s="290"/>
      <c r="Q26" s="290"/>
      <c r="R26" s="290"/>
      <c r="S26" s="290"/>
      <c r="T26" s="290"/>
      <c r="U26" s="301" t="s">
        <v>149</v>
      </c>
      <c r="V26" s="304" t="s">
        <v>148</v>
      </c>
      <c r="W26" s="290"/>
      <c r="X26" s="290"/>
      <c r="Y26" s="290"/>
      <c r="Z26" s="290"/>
      <c r="AA26" s="296" t="s">
        <v>147</v>
      </c>
      <c r="AB26" s="297"/>
      <c r="AC26" s="297" t="s">
        <v>145</v>
      </c>
      <c r="AD26" s="297"/>
      <c r="AE26" s="297" t="s">
        <v>146</v>
      </c>
      <c r="AF26" s="297"/>
      <c r="AG26" s="305"/>
      <c r="AH26" s="301">
        <v>14</v>
      </c>
      <c r="AI26" s="290"/>
      <c r="AJ26" s="290"/>
      <c r="AK26" s="501" t="s">
        <v>366</v>
      </c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502"/>
      <c r="BE26" s="502"/>
      <c r="BF26" s="502"/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T26" s="502"/>
      <c r="BU26" s="503"/>
      <c r="BV26" s="290" t="s">
        <v>58</v>
      </c>
      <c r="BX26" s="412">
        <v>14</v>
      </c>
      <c r="BY26" s="351" t="s">
        <v>335</v>
      </c>
      <c r="BZ26" s="351" t="s">
        <v>336</v>
      </c>
      <c r="CA26" s="446" t="s">
        <v>365</v>
      </c>
      <c r="CB26" s="447"/>
      <c r="CC26" s="447"/>
      <c r="CD26" s="447"/>
      <c r="CE26" s="447"/>
      <c r="CF26" s="447"/>
      <c r="CG26" s="447"/>
      <c r="CH26" s="447"/>
      <c r="CI26" s="447"/>
      <c r="CJ26" s="447"/>
      <c r="CK26" s="447"/>
      <c r="CL26" s="447"/>
      <c r="CM26" s="447"/>
      <c r="CN26" s="447"/>
      <c r="CO26" s="447"/>
      <c r="CP26" s="447"/>
      <c r="CQ26" s="447"/>
      <c r="CR26" s="447"/>
      <c r="CS26" s="447"/>
      <c r="CT26" s="447"/>
      <c r="CU26" s="447"/>
      <c r="CV26" s="447"/>
      <c r="CW26" s="447"/>
      <c r="CX26" s="447"/>
      <c r="CY26" s="447"/>
      <c r="CZ26" s="447"/>
      <c r="DA26" s="447"/>
      <c r="DB26" s="447"/>
      <c r="DC26" s="447"/>
      <c r="DD26" s="447"/>
      <c r="DE26" s="447"/>
      <c r="DF26" s="447"/>
      <c r="DG26" s="447"/>
      <c r="DH26" s="447"/>
      <c r="DI26" s="447"/>
      <c r="DJ26" s="447"/>
      <c r="DK26" s="447"/>
      <c r="DL26" s="447"/>
      <c r="DM26" s="447"/>
      <c r="DN26" s="448"/>
    </row>
    <row r="27" spans="2:118" ht="15" customHeight="1">
      <c r="B27" s="304">
        <v>15</v>
      </c>
      <c r="C27" s="290" t="s">
        <v>131</v>
      </c>
      <c r="D27" s="302" t="s">
        <v>115</v>
      </c>
      <c r="E27" s="302"/>
      <c r="F27" s="302" t="s">
        <v>116</v>
      </c>
      <c r="G27" s="302"/>
      <c r="H27" s="351" t="s">
        <v>337</v>
      </c>
      <c r="I27" s="351" t="s">
        <v>338</v>
      </c>
      <c r="J27" s="301"/>
      <c r="K27" s="301"/>
      <c r="L27" s="301"/>
      <c r="M27" s="303"/>
      <c r="N27" s="301"/>
      <c r="O27" s="301"/>
      <c r="P27" s="290"/>
      <c r="Q27" s="290"/>
      <c r="R27" s="290"/>
      <c r="S27" s="290"/>
      <c r="T27" s="290"/>
      <c r="U27" s="301" t="s">
        <v>149</v>
      </c>
      <c r="V27" s="304" t="s">
        <v>148</v>
      </c>
      <c r="W27" s="290"/>
      <c r="X27" s="290"/>
      <c r="Y27" s="290"/>
      <c r="Z27" s="290"/>
      <c r="AA27" s="296" t="s">
        <v>147</v>
      </c>
      <c r="AB27" s="297"/>
      <c r="AC27" s="297" t="s">
        <v>145</v>
      </c>
      <c r="AD27" s="297"/>
      <c r="AE27" s="297" t="s">
        <v>146</v>
      </c>
      <c r="AF27" s="297"/>
      <c r="AG27" s="305"/>
      <c r="AH27" s="301">
        <v>15</v>
      </c>
      <c r="AI27" s="290"/>
      <c r="AJ27" s="290"/>
      <c r="AK27" s="300">
        <v>25</v>
      </c>
      <c r="AL27" s="299">
        <f t="shared" si="0"/>
        <v>6</v>
      </c>
      <c r="AM27" s="299">
        <v>1</v>
      </c>
      <c r="AN27" s="300">
        <v>31</v>
      </c>
      <c r="AO27" s="299">
        <f t="shared" si="1"/>
        <v>6</v>
      </c>
      <c r="AP27" s="299">
        <v>1</v>
      </c>
      <c r="AQ27" s="300">
        <v>35</v>
      </c>
      <c r="AR27" s="299">
        <f t="shared" si="2"/>
        <v>6</v>
      </c>
      <c r="AS27" s="299">
        <v>1</v>
      </c>
      <c r="AT27" s="360">
        <f t="shared" si="26"/>
        <v>15.166666666666666</v>
      </c>
      <c r="AU27" s="361">
        <f t="shared" si="27"/>
        <v>18</v>
      </c>
      <c r="AV27" s="299">
        <v>1</v>
      </c>
      <c r="AW27" s="300">
        <v>27.5</v>
      </c>
      <c r="AX27" s="299">
        <f t="shared" si="3"/>
        <v>5</v>
      </c>
      <c r="AY27" s="299">
        <v>1</v>
      </c>
      <c r="AZ27" s="300">
        <v>22</v>
      </c>
      <c r="BA27" s="299">
        <f t="shared" si="4"/>
        <v>4</v>
      </c>
      <c r="BB27" s="299">
        <v>1</v>
      </c>
      <c r="BC27" s="356">
        <f t="shared" si="5"/>
        <v>12.375</v>
      </c>
      <c r="BD27" s="357">
        <f t="shared" si="6"/>
        <v>9</v>
      </c>
      <c r="BE27" s="299">
        <v>1</v>
      </c>
      <c r="BF27" s="313">
        <v>9</v>
      </c>
      <c r="BG27" s="299">
        <f t="shared" si="7"/>
        <v>0</v>
      </c>
      <c r="BH27" s="299">
        <v>1</v>
      </c>
      <c r="BI27" s="300">
        <f t="shared" si="8"/>
        <v>9</v>
      </c>
      <c r="BJ27" s="299">
        <f t="shared" si="9"/>
        <v>0</v>
      </c>
      <c r="BK27" s="299">
        <v>1</v>
      </c>
      <c r="BL27" s="300">
        <v>12.5</v>
      </c>
      <c r="BM27" s="299">
        <f t="shared" si="10"/>
        <v>1</v>
      </c>
      <c r="BN27" s="299">
        <v>1</v>
      </c>
      <c r="BO27" s="300">
        <f t="shared" si="28"/>
        <v>12.5</v>
      </c>
      <c r="BP27" s="299">
        <f t="shared" si="29"/>
        <v>1</v>
      </c>
      <c r="BQ27" s="299">
        <v>1</v>
      </c>
      <c r="BR27" s="373">
        <f t="shared" si="11"/>
        <v>13.5</v>
      </c>
      <c r="BS27" s="374">
        <f t="shared" si="12"/>
        <v>30</v>
      </c>
      <c r="BT27" s="374">
        <v>1</v>
      </c>
      <c r="BU27" s="375" t="str">
        <f t="shared" si="13"/>
        <v>ناجح (ة) الدورة الاولى  </v>
      </c>
      <c r="BV27" s="290" t="s">
        <v>58</v>
      </c>
      <c r="BX27" s="412">
        <v>15</v>
      </c>
      <c r="BY27" s="351" t="s">
        <v>337</v>
      </c>
      <c r="BZ27" s="351" t="s">
        <v>338</v>
      </c>
      <c r="CA27" s="384">
        <v>22.5</v>
      </c>
      <c r="CB27" s="385">
        <f t="shared" si="14"/>
        <v>6</v>
      </c>
      <c r="CC27" s="386">
        <v>1</v>
      </c>
      <c r="CD27" s="384">
        <v>28.5</v>
      </c>
      <c r="CE27" s="385">
        <f t="shared" si="15"/>
        <v>6</v>
      </c>
      <c r="CF27" s="386">
        <v>1</v>
      </c>
      <c r="CG27" s="384">
        <v>29.5</v>
      </c>
      <c r="CH27" s="385">
        <f t="shared" si="16"/>
        <v>6</v>
      </c>
      <c r="CI27" s="386">
        <v>1</v>
      </c>
      <c r="CJ27" s="384">
        <f t="shared" si="30"/>
        <v>13.416666666666666</v>
      </c>
      <c r="CK27" s="385">
        <f t="shared" si="31"/>
        <v>18</v>
      </c>
      <c r="CL27" s="386">
        <v>1</v>
      </c>
      <c r="CM27" s="384">
        <v>29</v>
      </c>
      <c r="CN27" s="385">
        <f t="shared" si="17"/>
        <v>5</v>
      </c>
      <c r="CO27" s="386">
        <v>1</v>
      </c>
      <c r="CP27" s="384">
        <v>9</v>
      </c>
      <c r="CQ27" s="385">
        <f t="shared" si="32"/>
        <v>0</v>
      </c>
      <c r="CR27" s="386">
        <v>1</v>
      </c>
      <c r="CS27" s="384">
        <f t="shared" si="33"/>
        <v>12.666666666666666</v>
      </c>
      <c r="CT27" s="385">
        <f t="shared" si="18"/>
        <v>9</v>
      </c>
      <c r="CU27" s="387">
        <v>1</v>
      </c>
      <c r="CV27" s="392">
        <v>14.5</v>
      </c>
      <c r="CW27" s="387">
        <f t="shared" si="19"/>
        <v>2</v>
      </c>
      <c r="CX27" s="387">
        <v>1</v>
      </c>
      <c r="CY27" s="388">
        <f t="shared" si="20"/>
        <v>14.5</v>
      </c>
      <c r="CZ27" s="389">
        <f t="shared" si="21"/>
        <v>2</v>
      </c>
      <c r="DA27" s="389">
        <v>1</v>
      </c>
      <c r="DB27" s="390">
        <v>21</v>
      </c>
      <c r="DC27" s="387">
        <f t="shared" si="22"/>
        <v>1</v>
      </c>
      <c r="DD27" s="387">
        <v>1</v>
      </c>
      <c r="DE27" s="388">
        <f t="shared" si="34"/>
        <v>21</v>
      </c>
      <c r="DF27" s="389">
        <f t="shared" si="35"/>
        <v>1</v>
      </c>
      <c r="DG27" s="389">
        <v>1</v>
      </c>
      <c r="DH27" s="391">
        <f t="shared" si="36"/>
        <v>14</v>
      </c>
      <c r="DI27" s="380">
        <f t="shared" si="23"/>
        <v>30</v>
      </c>
      <c r="DJ27" s="9">
        <v>1</v>
      </c>
      <c r="DK27" s="414" t="str">
        <f t="shared" si="24"/>
        <v>ناجح (ة) الدورة الاولى  </v>
      </c>
      <c r="DL27" s="393" t="s">
        <v>58</v>
      </c>
      <c r="DM27" s="397">
        <f t="shared" si="37"/>
        <v>60</v>
      </c>
      <c r="DN27" s="398" t="str">
        <f t="shared" si="25"/>
        <v>ناجح (ة) </v>
      </c>
    </row>
    <row r="28" spans="2:118" ht="15" customHeight="1">
      <c r="B28" s="295">
        <v>16</v>
      </c>
      <c r="C28" s="290" t="s">
        <v>132</v>
      </c>
      <c r="D28" s="302" t="s">
        <v>115</v>
      </c>
      <c r="E28" s="302"/>
      <c r="F28" s="302" t="s">
        <v>116</v>
      </c>
      <c r="G28" s="302"/>
      <c r="H28" s="351" t="s">
        <v>339</v>
      </c>
      <c r="I28" s="351" t="s">
        <v>340</v>
      </c>
      <c r="J28" s="301"/>
      <c r="K28" s="301"/>
      <c r="L28" s="301"/>
      <c r="M28" s="303"/>
      <c r="N28" s="301"/>
      <c r="O28" s="301"/>
      <c r="P28" s="290"/>
      <c r="Q28" s="290"/>
      <c r="R28" s="290"/>
      <c r="S28" s="290"/>
      <c r="T28" s="290"/>
      <c r="U28" s="301" t="s">
        <v>149</v>
      </c>
      <c r="V28" s="304" t="s">
        <v>148</v>
      </c>
      <c r="W28" s="290"/>
      <c r="X28" s="290"/>
      <c r="Y28" s="290"/>
      <c r="Z28" s="290"/>
      <c r="AA28" s="296" t="s">
        <v>147</v>
      </c>
      <c r="AB28" s="297"/>
      <c r="AC28" s="297" t="s">
        <v>145</v>
      </c>
      <c r="AD28" s="297"/>
      <c r="AE28" s="297" t="s">
        <v>146</v>
      </c>
      <c r="AF28" s="297"/>
      <c r="AG28" s="305"/>
      <c r="AH28" s="301">
        <v>16</v>
      </c>
      <c r="AI28" s="290"/>
      <c r="AJ28" s="290"/>
      <c r="AK28" s="300">
        <v>22</v>
      </c>
      <c r="AL28" s="299">
        <f t="shared" si="0"/>
        <v>6</v>
      </c>
      <c r="AM28" s="299">
        <v>1</v>
      </c>
      <c r="AN28" s="300">
        <v>33</v>
      </c>
      <c r="AO28" s="299">
        <f t="shared" si="1"/>
        <v>6</v>
      </c>
      <c r="AP28" s="299">
        <v>1</v>
      </c>
      <c r="AQ28" s="300">
        <v>32</v>
      </c>
      <c r="AR28" s="299">
        <f t="shared" si="2"/>
        <v>6</v>
      </c>
      <c r="AS28" s="299">
        <v>1</v>
      </c>
      <c r="AT28" s="360">
        <f t="shared" si="26"/>
        <v>14.5</v>
      </c>
      <c r="AU28" s="361">
        <f t="shared" si="27"/>
        <v>18</v>
      </c>
      <c r="AV28" s="299">
        <v>1</v>
      </c>
      <c r="AW28" s="300">
        <v>27</v>
      </c>
      <c r="AX28" s="299">
        <f t="shared" si="3"/>
        <v>5</v>
      </c>
      <c r="AY28" s="299">
        <v>1</v>
      </c>
      <c r="AZ28" s="300">
        <v>24.5</v>
      </c>
      <c r="BA28" s="299">
        <f t="shared" si="4"/>
        <v>4</v>
      </c>
      <c r="BB28" s="299">
        <v>1</v>
      </c>
      <c r="BC28" s="356">
        <f t="shared" si="5"/>
        <v>12.875</v>
      </c>
      <c r="BD28" s="357">
        <f t="shared" si="6"/>
        <v>9</v>
      </c>
      <c r="BE28" s="299">
        <v>1</v>
      </c>
      <c r="BF28" s="313">
        <v>13</v>
      </c>
      <c r="BG28" s="299">
        <f t="shared" si="7"/>
        <v>2</v>
      </c>
      <c r="BH28" s="299">
        <v>1</v>
      </c>
      <c r="BI28" s="300">
        <f t="shared" si="8"/>
        <v>13</v>
      </c>
      <c r="BJ28" s="299">
        <f t="shared" si="9"/>
        <v>2</v>
      </c>
      <c r="BK28" s="299">
        <v>1</v>
      </c>
      <c r="BL28" s="300">
        <v>14</v>
      </c>
      <c r="BM28" s="299">
        <f t="shared" si="10"/>
        <v>1</v>
      </c>
      <c r="BN28" s="299">
        <v>1</v>
      </c>
      <c r="BO28" s="300">
        <f t="shared" si="28"/>
        <v>14</v>
      </c>
      <c r="BP28" s="299">
        <f t="shared" si="29"/>
        <v>1</v>
      </c>
      <c r="BQ28" s="299">
        <v>1</v>
      </c>
      <c r="BR28" s="373">
        <f t="shared" si="11"/>
        <v>13.791666666666666</v>
      </c>
      <c r="BS28" s="374">
        <f t="shared" si="12"/>
        <v>30</v>
      </c>
      <c r="BT28" s="374">
        <v>1</v>
      </c>
      <c r="BU28" s="375" t="str">
        <f t="shared" si="13"/>
        <v>ناجح (ة) الدورة الاولى  </v>
      </c>
      <c r="BV28" s="290" t="s">
        <v>58</v>
      </c>
      <c r="BX28" s="412">
        <v>16</v>
      </c>
      <c r="BY28" s="351" t="s">
        <v>339</v>
      </c>
      <c r="BZ28" s="351" t="s">
        <v>340</v>
      </c>
      <c r="CA28" s="384">
        <v>21</v>
      </c>
      <c r="CB28" s="385">
        <f t="shared" si="14"/>
        <v>6</v>
      </c>
      <c r="CC28" s="386">
        <v>1</v>
      </c>
      <c r="CD28" s="384">
        <v>28</v>
      </c>
      <c r="CE28" s="385">
        <f t="shared" si="15"/>
        <v>6</v>
      </c>
      <c r="CF28" s="386">
        <v>1</v>
      </c>
      <c r="CG28" s="384">
        <v>32</v>
      </c>
      <c r="CH28" s="385">
        <f t="shared" si="16"/>
        <v>6</v>
      </c>
      <c r="CI28" s="386">
        <v>1</v>
      </c>
      <c r="CJ28" s="384">
        <f t="shared" si="30"/>
        <v>13.5</v>
      </c>
      <c r="CK28" s="385">
        <f t="shared" si="31"/>
        <v>18</v>
      </c>
      <c r="CL28" s="386">
        <v>1</v>
      </c>
      <c r="CM28" s="384">
        <v>31</v>
      </c>
      <c r="CN28" s="385">
        <f t="shared" si="17"/>
        <v>5</v>
      </c>
      <c r="CO28" s="386">
        <v>1</v>
      </c>
      <c r="CP28" s="384">
        <v>10</v>
      </c>
      <c r="CQ28" s="385">
        <f t="shared" si="32"/>
        <v>4</v>
      </c>
      <c r="CR28" s="386">
        <v>1</v>
      </c>
      <c r="CS28" s="384">
        <f t="shared" si="33"/>
        <v>13.666666666666666</v>
      </c>
      <c r="CT28" s="385">
        <f t="shared" si="18"/>
        <v>9</v>
      </c>
      <c r="CU28" s="387">
        <v>1</v>
      </c>
      <c r="CV28" s="392">
        <v>13</v>
      </c>
      <c r="CW28" s="387">
        <f t="shared" si="19"/>
        <v>2</v>
      </c>
      <c r="CX28" s="387">
        <v>1</v>
      </c>
      <c r="CY28" s="388">
        <f t="shared" si="20"/>
        <v>13</v>
      </c>
      <c r="CZ28" s="389">
        <f t="shared" si="21"/>
        <v>2</v>
      </c>
      <c r="DA28" s="389">
        <v>1</v>
      </c>
      <c r="DB28" s="390">
        <v>24</v>
      </c>
      <c r="DC28" s="387">
        <f t="shared" si="22"/>
        <v>1</v>
      </c>
      <c r="DD28" s="387">
        <v>1</v>
      </c>
      <c r="DE28" s="388">
        <f t="shared" si="34"/>
        <v>24</v>
      </c>
      <c r="DF28" s="389">
        <f t="shared" si="35"/>
        <v>1</v>
      </c>
      <c r="DG28" s="389">
        <v>1</v>
      </c>
      <c r="DH28" s="391">
        <f t="shared" si="36"/>
        <v>14.454545454545455</v>
      </c>
      <c r="DI28" s="380">
        <f t="shared" si="23"/>
        <v>30</v>
      </c>
      <c r="DJ28" s="9">
        <v>1</v>
      </c>
      <c r="DK28" s="414" t="str">
        <f t="shared" si="24"/>
        <v>ناجح (ة) الدورة الاولى  </v>
      </c>
      <c r="DL28" s="393" t="s">
        <v>58</v>
      </c>
      <c r="DM28" s="397">
        <f t="shared" si="37"/>
        <v>60</v>
      </c>
      <c r="DN28" s="398" t="str">
        <f t="shared" si="25"/>
        <v>ناجح (ة) </v>
      </c>
    </row>
    <row r="29" spans="2:118" ht="15" customHeight="1">
      <c r="B29" s="304">
        <v>17</v>
      </c>
      <c r="C29" s="290" t="s">
        <v>133</v>
      </c>
      <c r="D29" s="302" t="s">
        <v>115</v>
      </c>
      <c r="E29" s="302"/>
      <c r="F29" s="302" t="s">
        <v>116</v>
      </c>
      <c r="G29" s="302"/>
      <c r="H29" s="351" t="s">
        <v>341</v>
      </c>
      <c r="I29" s="351" t="s">
        <v>342</v>
      </c>
      <c r="J29" s="301"/>
      <c r="K29" s="301"/>
      <c r="L29" s="301"/>
      <c r="M29" s="303"/>
      <c r="N29" s="301"/>
      <c r="O29" s="301"/>
      <c r="P29" s="290"/>
      <c r="Q29" s="290"/>
      <c r="R29" s="290"/>
      <c r="S29" s="290"/>
      <c r="T29" s="290"/>
      <c r="U29" s="301" t="s">
        <v>149</v>
      </c>
      <c r="V29" s="304" t="s">
        <v>148</v>
      </c>
      <c r="W29" s="290"/>
      <c r="X29" s="290"/>
      <c r="Y29" s="290"/>
      <c r="Z29" s="290"/>
      <c r="AA29" s="296" t="s">
        <v>147</v>
      </c>
      <c r="AB29" s="297"/>
      <c r="AC29" s="297" t="s">
        <v>145</v>
      </c>
      <c r="AD29" s="297"/>
      <c r="AE29" s="297" t="s">
        <v>146</v>
      </c>
      <c r="AF29" s="297"/>
      <c r="AG29" s="305"/>
      <c r="AH29" s="301">
        <v>17</v>
      </c>
      <c r="AI29" s="290"/>
      <c r="AJ29" s="290"/>
      <c r="AK29" s="300">
        <v>27</v>
      </c>
      <c r="AL29" s="299">
        <f t="shared" si="0"/>
        <v>6</v>
      </c>
      <c r="AM29" s="299">
        <v>1</v>
      </c>
      <c r="AN29" s="300">
        <v>22</v>
      </c>
      <c r="AO29" s="299">
        <f t="shared" si="1"/>
        <v>6</v>
      </c>
      <c r="AP29" s="299">
        <v>1</v>
      </c>
      <c r="AQ29" s="300">
        <v>31</v>
      </c>
      <c r="AR29" s="299">
        <f t="shared" si="2"/>
        <v>6</v>
      </c>
      <c r="AS29" s="299">
        <v>1</v>
      </c>
      <c r="AT29" s="360">
        <f t="shared" si="26"/>
        <v>13.333333333333334</v>
      </c>
      <c r="AU29" s="361">
        <f t="shared" si="27"/>
        <v>18</v>
      </c>
      <c r="AV29" s="299">
        <v>1</v>
      </c>
      <c r="AW29" s="300">
        <v>27.5</v>
      </c>
      <c r="AX29" s="299">
        <f t="shared" si="3"/>
        <v>5</v>
      </c>
      <c r="AY29" s="299">
        <v>1</v>
      </c>
      <c r="AZ29" s="300">
        <v>26.75</v>
      </c>
      <c r="BA29" s="299">
        <f t="shared" si="4"/>
        <v>4</v>
      </c>
      <c r="BB29" s="299">
        <v>1</v>
      </c>
      <c r="BC29" s="356">
        <f t="shared" si="5"/>
        <v>13.5625</v>
      </c>
      <c r="BD29" s="357">
        <f t="shared" si="6"/>
        <v>9</v>
      </c>
      <c r="BE29" s="299">
        <v>1</v>
      </c>
      <c r="BF29" s="313">
        <v>12</v>
      </c>
      <c r="BG29" s="299">
        <f t="shared" si="7"/>
        <v>2</v>
      </c>
      <c r="BH29" s="299">
        <v>1</v>
      </c>
      <c r="BI29" s="300">
        <f t="shared" si="8"/>
        <v>12</v>
      </c>
      <c r="BJ29" s="299">
        <f t="shared" si="9"/>
        <v>2</v>
      </c>
      <c r="BK29" s="299">
        <v>1</v>
      </c>
      <c r="BL29" s="300">
        <v>14.75</v>
      </c>
      <c r="BM29" s="299">
        <f t="shared" si="10"/>
        <v>1</v>
      </c>
      <c r="BN29" s="299">
        <v>1</v>
      </c>
      <c r="BO29" s="300">
        <f t="shared" si="28"/>
        <v>14.75</v>
      </c>
      <c r="BP29" s="299">
        <f t="shared" si="29"/>
        <v>1</v>
      </c>
      <c r="BQ29" s="299">
        <v>1</v>
      </c>
      <c r="BR29" s="373">
        <f t="shared" si="11"/>
        <v>13.416666666666666</v>
      </c>
      <c r="BS29" s="374">
        <f t="shared" si="12"/>
        <v>30</v>
      </c>
      <c r="BT29" s="374">
        <v>1</v>
      </c>
      <c r="BU29" s="375" t="str">
        <f t="shared" si="13"/>
        <v>ناجح (ة) الدورة الاولى  </v>
      </c>
      <c r="BV29" s="290" t="s">
        <v>58</v>
      </c>
      <c r="BX29" s="412">
        <v>17</v>
      </c>
      <c r="BY29" s="351" t="s">
        <v>341</v>
      </c>
      <c r="BZ29" s="351" t="s">
        <v>342</v>
      </c>
      <c r="CA29" s="384">
        <v>23</v>
      </c>
      <c r="CB29" s="385">
        <f t="shared" si="14"/>
        <v>6</v>
      </c>
      <c r="CC29" s="386">
        <v>1</v>
      </c>
      <c r="CD29" s="384">
        <v>28.5</v>
      </c>
      <c r="CE29" s="385">
        <f t="shared" si="15"/>
        <v>6</v>
      </c>
      <c r="CF29" s="386">
        <v>1</v>
      </c>
      <c r="CG29" s="384">
        <v>30</v>
      </c>
      <c r="CH29" s="385">
        <f t="shared" si="16"/>
        <v>6</v>
      </c>
      <c r="CI29" s="386">
        <v>1</v>
      </c>
      <c r="CJ29" s="384">
        <f t="shared" si="30"/>
        <v>13.583333333333334</v>
      </c>
      <c r="CK29" s="385">
        <f t="shared" si="31"/>
        <v>18</v>
      </c>
      <c r="CL29" s="386">
        <v>1</v>
      </c>
      <c r="CM29" s="384">
        <v>21</v>
      </c>
      <c r="CN29" s="385">
        <f t="shared" si="17"/>
        <v>5</v>
      </c>
      <c r="CO29" s="386">
        <v>1</v>
      </c>
      <c r="CP29" s="384">
        <v>13</v>
      </c>
      <c r="CQ29" s="385">
        <f t="shared" si="32"/>
        <v>4</v>
      </c>
      <c r="CR29" s="386">
        <v>1</v>
      </c>
      <c r="CS29" s="384">
        <f t="shared" si="33"/>
        <v>11.333333333333334</v>
      </c>
      <c r="CT29" s="385">
        <f t="shared" si="18"/>
        <v>9</v>
      </c>
      <c r="CU29" s="387">
        <v>1</v>
      </c>
      <c r="CV29" s="392">
        <v>12</v>
      </c>
      <c r="CW29" s="387">
        <f t="shared" si="19"/>
        <v>2</v>
      </c>
      <c r="CX29" s="387">
        <v>1</v>
      </c>
      <c r="CY29" s="388">
        <f t="shared" si="20"/>
        <v>12</v>
      </c>
      <c r="CZ29" s="389">
        <f t="shared" si="21"/>
        <v>2</v>
      </c>
      <c r="DA29" s="389">
        <v>1</v>
      </c>
      <c r="DB29" s="390">
        <v>23</v>
      </c>
      <c r="DC29" s="387">
        <f t="shared" si="22"/>
        <v>1</v>
      </c>
      <c r="DD29" s="387">
        <v>1</v>
      </c>
      <c r="DE29" s="388">
        <f t="shared" si="34"/>
        <v>23</v>
      </c>
      <c r="DF29" s="389">
        <f t="shared" si="35"/>
        <v>1</v>
      </c>
      <c r="DG29" s="389">
        <v>1</v>
      </c>
      <c r="DH29" s="391">
        <f t="shared" si="36"/>
        <v>13.681818181818182</v>
      </c>
      <c r="DI29" s="380">
        <f t="shared" si="23"/>
        <v>30</v>
      </c>
      <c r="DJ29" s="9">
        <v>1</v>
      </c>
      <c r="DK29" s="414" t="str">
        <f t="shared" si="24"/>
        <v>ناجح (ة) الدورة الاولى  </v>
      </c>
      <c r="DL29" s="393" t="s">
        <v>58</v>
      </c>
      <c r="DM29" s="397">
        <f t="shared" si="37"/>
        <v>60</v>
      </c>
      <c r="DN29" s="398" t="str">
        <f t="shared" si="25"/>
        <v>ناجح (ة) </v>
      </c>
    </row>
    <row r="30" spans="2:118" ht="15" customHeight="1">
      <c r="B30" s="304">
        <v>18</v>
      </c>
      <c r="C30" s="290" t="s">
        <v>134</v>
      </c>
      <c r="D30" s="302" t="s">
        <v>115</v>
      </c>
      <c r="E30" s="302"/>
      <c r="F30" s="302" t="s">
        <v>116</v>
      </c>
      <c r="G30" s="302"/>
      <c r="H30" s="352" t="s">
        <v>343</v>
      </c>
      <c r="I30" s="352" t="s">
        <v>344</v>
      </c>
      <c r="J30" s="306"/>
      <c r="K30" s="306"/>
      <c r="L30" s="306"/>
      <c r="M30" s="307"/>
      <c r="N30" s="306"/>
      <c r="O30" s="306"/>
      <c r="P30" s="308"/>
      <c r="Q30" s="308"/>
      <c r="R30" s="308"/>
      <c r="S30" s="308"/>
      <c r="T30" s="308"/>
      <c r="U30" s="306" t="s">
        <v>149</v>
      </c>
      <c r="V30" s="309" t="s">
        <v>148</v>
      </c>
      <c r="W30" s="308"/>
      <c r="X30" s="308"/>
      <c r="Y30" s="308"/>
      <c r="Z30" s="308"/>
      <c r="AA30" s="296" t="s">
        <v>147</v>
      </c>
      <c r="AB30" s="297"/>
      <c r="AC30" s="297" t="s">
        <v>145</v>
      </c>
      <c r="AD30" s="297"/>
      <c r="AE30" s="297" t="s">
        <v>146</v>
      </c>
      <c r="AF30" s="297"/>
      <c r="AG30" s="305"/>
      <c r="AH30" s="306">
        <v>18</v>
      </c>
      <c r="AI30" s="308"/>
      <c r="AJ30" s="308"/>
      <c r="AK30" s="311">
        <v>23.5</v>
      </c>
      <c r="AL30" s="310">
        <f t="shared" si="0"/>
        <v>6</v>
      </c>
      <c r="AM30" s="310">
        <v>1</v>
      </c>
      <c r="AN30" s="311">
        <v>22</v>
      </c>
      <c r="AO30" s="310">
        <f t="shared" si="1"/>
        <v>6</v>
      </c>
      <c r="AP30" s="310">
        <v>1</v>
      </c>
      <c r="AQ30" s="311">
        <v>29.5</v>
      </c>
      <c r="AR30" s="310">
        <f t="shared" si="2"/>
        <v>6</v>
      </c>
      <c r="AS30" s="310">
        <v>1</v>
      </c>
      <c r="AT30" s="356">
        <f t="shared" si="26"/>
        <v>12.5</v>
      </c>
      <c r="AU30" s="357">
        <f t="shared" si="27"/>
        <v>18</v>
      </c>
      <c r="AV30" s="310">
        <v>1</v>
      </c>
      <c r="AW30" s="311">
        <v>24</v>
      </c>
      <c r="AX30" s="310">
        <f t="shared" si="3"/>
        <v>5</v>
      </c>
      <c r="AY30" s="310">
        <v>1</v>
      </c>
      <c r="AZ30" s="311">
        <v>21</v>
      </c>
      <c r="BA30" s="310">
        <f t="shared" si="4"/>
        <v>4</v>
      </c>
      <c r="BB30" s="310">
        <v>1</v>
      </c>
      <c r="BC30" s="358">
        <f t="shared" si="5"/>
        <v>11.25</v>
      </c>
      <c r="BD30" s="359">
        <f t="shared" si="6"/>
        <v>9</v>
      </c>
      <c r="BE30" s="310">
        <v>1</v>
      </c>
      <c r="BF30" s="314">
        <v>12</v>
      </c>
      <c r="BG30" s="310">
        <f t="shared" si="7"/>
        <v>2</v>
      </c>
      <c r="BH30" s="310">
        <v>1</v>
      </c>
      <c r="BI30" s="311">
        <f t="shared" si="8"/>
        <v>12</v>
      </c>
      <c r="BJ30" s="310">
        <f t="shared" si="9"/>
        <v>2</v>
      </c>
      <c r="BK30" s="310">
        <v>1</v>
      </c>
      <c r="BL30" s="311">
        <v>11</v>
      </c>
      <c r="BM30" s="299">
        <f t="shared" si="10"/>
        <v>1</v>
      </c>
      <c r="BN30" s="299">
        <v>1</v>
      </c>
      <c r="BO30" s="300">
        <f t="shared" si="28"/>
        <v>11</v>
      </c>
      <c r="BP30" s="299">
        <f t="shared" si="29"/>
        <v>1</v>
      </c>
      <c r="BQ30" s="299">
        <v>1</v>
      </c>
      <c r="BR30" s="373">
        <f t="shared" si="11"/>
        <v>11.916666666666666</v>
      </c>
      <c r="BS30" s="374">
        <f t="shared" si="12"/>
        <v>30</v>
      </c>
      <c r="BT30" s="374">
        <v>1</v>
      </c>
      <c r="BU30" s="375" t="str">
        <f t="shared" si="13"/>
        <v>ناجح (ة) الدورة الاولى  </v>
      </c>
      <c r="BV30" s="290" t="s">
        <v>58</v>
      </c>
      <c r="BX30" s="413">
        <v>18</v>
      </c>
      <c r="BY30" s="352" t="s">
        <v>343</v>
      </c>
      <c r="BZ30" s="352" t="s">
        <v>344</v>
      </c>
      <c r="CA30" s="384">
        <v>20.5</v>
      </c>
      <c r="CB30" s="385">
        <f t="shared" si="14"/>
        <v>6</v>
      </c>
      <c r="CC30" s="386">
        <v>1</v>
      </c>
      <c r="CD30" s="384">
        <v>30</v>
      </c>
      <c r="CE30" s="385">
        <f t="shared" si="15"/>
        <v>6</v>
      </c>
      <c r="CF30" s="386">
        <v>1</v>
      </c>
      <c r="CG30" s="416">
        <v>28.5</v>
      </c>
      <c r="CH30" s="417">
        <f t="shared" si="16"/>
        <v>6</v>
      </c>
      <c r="CI30" s="386">
        <v>1</v>
      </c>
      <c r="CJ30" s="384">
        <f t="shared" si="30"/>
        <v>13.166666666666666</v>
      </c>
      <c r="CK30" s="385">
        <f t="shared" si="31"/>
        <v>18</v>
      </c>
      <c r="CL30" s="386">
        <v>1</v>
      </c>
      <c r="CM30" s="384">
        <v>20</v>
      </c>
      <c r="CN30" s="385">
        <f t="shared" si="17"/>
        <v>5</v>
      </c>
      <c r="CO30" s="386">
        <v>1</v>
      </c>
      <c r="CP30" s="384">
        <v>9</v>
      </c>
      <c r="CQ30" s="385">
        <f t="shared" si="32"/>
        <v>0</v>
      </c>
      <c r="CR30" s="386">
        <v>1</v>
      </c>
      <c r="CS30" s="384">
        <f t="shared" si="33"/>
        <v>9.666666666666666</v>
      </c>
      <c r="CT30" s="385">
        <f t="shared" si="18"/>
        <v>5</v>
      </c>
      <c r="CU30" s="387">
        <v>1</v>
      </c>
      <c r="CV30" s="392">
        <v>12</v>
      </c>
      <c r="CW30" s="387">
        <f t="shared" si="19"/>
        <v>2</v>
      </c>
      <c r="CX30" s="387">
        <v>1</v>
      </c>
      <c r="CY30" s="388">
        <f t="shared" si="20"/>
        <v>12</v>
      </c>
      <c r="CZ30" s="389">
        <f t="shared" si="21"/>
        <v>2</v>
      </c>
      <c r="DA30" s="389">
        <v>1</v>
      </c>
      <c r="DB30" s="390">
        <v>18.5</v>
      </c>
      <c r="DC30" s="387">
        <f t="shared" si="22"/>
        <v>1</v>
      </c>
      <c r="DD30" s="387">
        <v>1</v>
      </c>
      <c r="DE30" s="388">
        <f t="shared" si="34"/>
        <v>18.5</v>
      </c>
      <c r="DF30" s="389">
        <f t="shared" si="35"/>
        <v>1</v>
      </c>
      <c r="DG30" s="389">
        <v>1</v>
      </c>
      <c r="DH30" s="391">
        <f t="shared" si="36"/>
        <v>12.590909090909092</v>
      </c>
      <c r="DI30" s="380">
        <f t="shared" si="23"/>
        <v>30</v>
      </c>
      <c r="DJ30" s="9">
        <v>1</v>
      </c>
      <c r="DK30" s="414" t="str">
        <f t="shared" si="24"/>
        <v>ناجح (ة) الدورة الاولى  </v>
      </c>
      <c r="DL30" s="393" t="s">
        <v>58</v>
      </c>
      <c r="DM30" s="397">
        <f t="shared" si="37"/>
        <v>60</v>
      </c>
      <c r="DN30" s="398" t="str">
        <f t="shared" si="25"/>
        <v>ناجح (ة) </v>
      </c>
    </row>
    <row r="31" spans="1:115" ht="87" customHeight="1">
      <c r="A31" s="316"/>
      <c r="B31" s="491" t="s">
        <v>362</v>
      </c>
      <c r="C31" s="492"/>
      <c r="D31" s="492"/>
      <c r="E31" s="492"/>
      <c r="F31" s="492"/>
      <c r="G31" s="492"/>
      <c r="H31" s="492"/>
      <c r="I31" s="492"/>
      <c r="J31" s="493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301"/>
      <c r="AI31" s="290"/>
      <c r="AJ31" s="290"/>
      <c r="AK31" s="498" t="s">
        <v>348</v>
      </c>
      <c r="AL31" s="499"/>
      <c r="AM31" s="353"/>
      <c r="AN31" s="496" t="s">
        <v>351</v>
      </c>
      <c r="AO31" s="497"/>
      <c r="AP31" s="353"/>
      <c r="AQ31" s="496" t="s">
        <v>349</v>
      </c>
      <c r="AR31" s="497"/>
      <c r="AS31" s="354"/>
      <c r="AT31" s="500"/>
      <c r="AU31" s="500"/>
      <c r="AV31" s="355"/>
      <c r="AW31" s="496" t="s">
        <v>350</v>
      </c>
      <c r="AX31" s="497"/>
      <c r="AY31" s="353"/>
      <c r="AZ31" s="496" t="s">
        <v>363</v>
      </c>
      <c r="BA31" s="497"/>
      <c r="BB31" s="317"/>
      <c r="BC31" s="494"/>
      <c r="BD31" s="495"/>
      <c r="BE31" s="317"/>
      <c r="BF31" s="496" t="s">
        <v>352</v>
      </c>
      <c r="BG31" s="497"/>
      <c r="BH31" s="317"/>
      <c r="BI31" s="378"/>
      <c r="BJ31" s="378"/>
      <c r="BK31" s="317"/>
      <c r="BL31" s="496" t="s">
        <v>353</v>
      </c>
      <c r="BM31" s="497"/>
      <c r="BN31" s="312"/>
      <c r="BO31" s="434" t="s">
        <v>100</v>
      </c>
      <c r="BP31" s="434"/>
      <c r="BQ31" s="434"/>
      <c r="BR31" s="434"/>
      <c r="BS31" s="434"/>
      <c r="BT31" s="434"/>
      <c r="BU31" s="434"/>
      <c r="BV31" s="305"/>
      <c r="BX31" s="399" t="s">
        <v>362</v>
      </c>
      <c r="BY31" s="400"/>
      <c r="BZ31" s="400"/>
      <c r="CA31" s="452" t="s">
        <v>372</v>
      </c>
      <c r="CB31" s="453"/>
      <c r="CC31" s="401"/>
      <c r="CD31" s="452" t="s">
        <v>351</v>
      </c>
      <c r="CE31" s="453"/>
      <c r="CF31" s="415"/>
      <c r="CG31" s="423" t="s">
        <v>379</v>
      </c>
      <c r="CH31" s="424"/>
      <c r="CI31" s="402"/>
      <c r="CJ31" s="418"/>
      <c r="CK31" s="418"/>
      <c r="CL31" s="403"/>
      <c r="CM31" s="423" t="s">
        <v>377</v>
      </c>
      <c r="CN31" s="424"/>
      <c r="CO31" s="405"/>
      <c r="CP31" s="423" t="s">
        <v>352</v>
      </c>
      <c r="CQ31" s="424"/>
      <c r="CR31" s="405"/>
      <c r="CS31" s="420"/>
      <c r="CT31" s="421"/>
      <c r="CU31" s="405"/>
      <c r="CV31" s="423" t="s">
        <v>378</v>
      </c>
      <c r="CW31" s="424"/>
      <c r="CX31" s="405"/>
      <c r="CY31" s="406"/>
      <c r="CZ31" s="407"/>
      <c r="DA31" s="408"/>
      <c r="DB31" s="441" t="s">
        <v>353</v>
      </c>
      <c r="DC31" s="442"/>
      <c r="DE31" s="434" t="s">
        <v>100</v>
      </c>
      <c r="DF31" s="434"/>
      <c r="DG31" s="434"/>
      <c r="DH31" s="434"/>
      <c r="DI31" s="434"/>
      <c r="DJ31" s="434"/>
      <c r="DK31" s="434"/>
    </row>
    <row r="32" spans="37:107" ht="15"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9"/>
      <c r="BD32" s="319"/>
      <c r="BE32" s="318"/>
      <c r="BF32" s="318"/>
      <c r="BG32" s="318"/>
      <c r="BH32" s="318"/>
      <c r="BI32" s="379"/>
      <c r="BJ32" s="379"/>
      <c r="BK32" s="318"/>
      <c r="BL32" s="318"/>
      <c r="BM32" s="318"/>
      <c r="CA32" s="404"/>
      <c r="CB32" s="404"/>
      <c r="CC32" s="404"/>
      <c r="CD32" s="404"/>
      <c r="CE32" s="404"/>
      <c r="CF32" s="404"/>
      <c r="CG32" s="404"/>
      <c r="CH32" s="404"/>
      <c r="CI32" s="404"/>
      <c r="CJ32" s="419"/>
      <c r="CK32" s="419"/>
      <c r="CL32" s="404"/>
      <c r="CM32" s="409"/>
      <c r="CN32" s="409"/>
      <c r="CO32" s="409"/>
      <c r="CP32" s="409"/>
      <c r="CQ32" s="409"/>
      <c r="CR32" s="409"/>
      <c r="CS32" s="422"/>
      <c r="CT32" s="422"/>
      <c r="CU32" s="409"/>
      <c r="CV32" s="409"/>
      <c r="CW32" s="409"/>
      <c r="CX32" s="409"/>
      <c r="CY32" s="409"/>
      <c r="CZ32" s="409"/>
      <c r="DA32" s="410"/>
      <c r="DB32" s="410"/>
      <c r="DC32" s="410"/>
    </row>
  </sheetData>
  <sheetProtection/>
  <mergeCells count="123">
    <mergeCell ref="AV8:BA8"/>
    <mergeCell ref="AK26:BU26"/>
    <mergeCell ref="CB6:DB6"/>
    <mergeCell ref="CB7:DB7"/>
    <mergeCell ref="BO31:BU31"/>
    <mergeCell ref="BC11:BE11"/>
    <mergeCell ref="AW11:AY11"/>
    <mergeCell ref="X11:X12"/>
    <mergeCell ref="AA11:AA12"/>
    <mergeCell ref="J6:Y6"/>
    <mergeCell ref="Z6:AB6"/>
    <mergeCell ref="AC6:AD6"/>
    <mergeCell ref="J7:Y7"/>
    <mergeCell ref="AB7:AC7"/>
    <mergeCell ref="CA9:CL10"/>
    <mergeCell ref="CM9:CU10"/>
    <mergeCell ref="CP11:CR11"/>
    <mergeCell ref="CS11:CU11"/>
    <mergeCell ref="BL6:BO6"/>
    <mergeCell ref="BL7:BP7"/>
    <mergeCell ref="BR7:BU7"/>
    <mergeCell ref="AE11:AE12"/>
    <mergeCell ref="AF11:AF12"/>
    <mergeCell ref="C11:C12"/>
    <mergeCell ref="D11:D12"/>
    <mergeCell ref="E11:E12"/>
    <mergeCell ref="F11:F12"/>
    <mergeCell ref="G11:G12"/>
    <mergeCell ref="B31:J31"/>
    <mergeCell ref="BC31:BD31"/>
    <mergeCell ref="BF31:BG31"/>
    <mergeCell ref="BL31:BM31"/>
    <mergeCell ref="AK31:AL31"/>
    <mergeCell ref="AZ31:BA31"/>
    <mergeCell ref="AN31:AO31"/>
    <mergeCell ref="AQ31:AR31"/>
    <mergeCell ref="AT31:AU31"/>
    <mergeCell ref="AW31:AX31"/>
    <mergeCell ref="I9:I12"/>
    <mergeCell ref="AK19:BU19"/>
    <mergeCell ref="AT11:AV11"/>
    <mergeCell ref="AQ11:AS11"/>
    <mergeCell ref="AB11:AB12"/>
    <mergeCell ref="BL9:BQ10"/>
    <mergeCell ref="AZ11:BB11"/>
    <mergeCell ref="W11:W12"/>
    <mergeCell ref="AD11:AD12"/>
    <mergeCell ref="DH2:DJ4"/>
    <mergeCell ref="B9:B12"/>
    <mergeCell ref="H9:H12"/>
    <mergeCell ref="DH11:DH12"/>
    <mergeCell ref="DI11:DI12"/>
    <mergeCell ref="DJ11:DJ12"/>
    <mergeCell ref="CG11:CI11"/>
    <mergeCell ref="CJ11:CL11"/>
    <mergeCell ref="CM11:CO11"/>
    <mergeCell ref="AJ9:AJ12"/>
    <mergeCell ref="DH9:DL10"/>
    <mergeCell ref="CA11:CC11"/>
    <mergeCell ref="CD11:CF11"/>
    <mergeCell ref="DL11:DL12"/>
    <mergeCell ref="BX9:BX12"/>
    <mergeCell ref="BY9:BY12"/>
    <mergeCell ref="J4:Y4"/>
    <mergeCell ref="J11:J12"/>
    <mergeCell ref="K11:K12"/>
    <mergeCell ref="L11:L12"/>
    <mergeCell ref="P11:P12"/>
    <mergeCell ref="M9:M12"/>
    <mergeCell ref="N9:N12"/>
    <mergeCell ref="O9:O12"/>
    <mergeCell ref="AO3:BI3"/>
    <mergeCell ref="AO4:BI4"/>
    <mergeCell ref="AO5:BI5"/>
    <mergeCell ref="AO6:BI6"/>
    <mergeCell ref="AO7:BI7"/>
    <mergeCell ref="AJ4:AM4"/>
    <mergeCell ref="DE2:DG4"/>
    <mergeCell ref="BZ9:BZ12"/>
    <mergeCell ref="BL11:BN11"/>
    <mergeCell ref="BR11:BR12"/>
    <mergeCell ref="BS11:BS12"/>
    <mergeCell ref="BT11:BT12"/>
    <mergeCell ref="BV11:BV12"/>
    <mergeCell ref="BU11:BU12"/>
    <mergeCell ref="AN11:AP11"/>
    <mergeCell ref="DB9:DG10"/>
    <mergeCell ref="AJ7:AM7"/>
    <mergeCell ref="CV9:DA10"/>
    <mergeCell ref="AW9:BE10"/>
    <mergeCell ref="BF11:BH11"/>
    <mergeCell ref="BI11:BK11"/>
    <mergeCell ref="BF9:BK10"/>
    <mergeCell ref="BO11:BQ11"/>
    <mergeCell ref="BR9:BV10"/>
    <mergeCell ref="AK11:AM11"/>
    <mergeCell ref="AH9:AH12"/>
    <mergeCell ref="AI9:AI12"/>
    <mergeCell ref="AK9:AV10"/>
    <mergeCell ref="AC11:AC12"/>
    <mergeCell ref="CA31:CB31"/>
    <mergeCell ref="CD31:CE31"/>
    <mergeCell ref="CG31:CH31"/>
    <mergeCell ref="CM31:CN31"/>
    <mergeCell ref="AK20:BU20"/>
    <mergeCell ref="CP31:CQ31"/>
    <mergeCell ref="CV31:CW31"/>
    <mergeCell ref="CB5:DB5"/>
    <mergeCell ref="DM9:DM12"/>
    <mergeCell ref="DN9:DN12"/>
    <mergeCell ref="DE31:DK31"/>
    <mergeCell ref="DK11:DK12"/>
    <mergeCell ref="CV11:CX11"/>
    <mergeCell ref="CY11:DA11"/>
    <mergeCell ref="DB11:DD11"/>
    <mergeCell ref="DE11:DG11"/>
    <mergeCell ref="DB31:DC31"/>
    <mergeCell ref="DE6:DI6"/>
    <mergeCell ref="DE7:DJ7"/>
    <mergeCell ref="DK7:DM7"/>
    <mergeCell ref="CA19:DN19"/>
    <mergeCell ref="CA20:DN20"/>
    <mergeCell ref="CA26:DN26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8"/>
  <sheetViews>
    <sheetView rightToLeft="1" zoomScalePageLayoutView="0" workbookViewId="0" topLeftCell="AK19">
      <selection activeCell="AK8" sqref="AK8:AM8"/>
    </sheetView>
  </sheetViews>
  <sheetFormatPr defaultColWidth="11.421875" defaultRowHeight="15"/>
  <cols>
    <col min="1" max="2" width="4.57421875" style="0" customWidth="1"/>
    <col min="3" max="3" width="10.7109375" style="0" hidden="1" customWidth="1"/>
    <col min="4" max="4" width="26.00390625" style="0" hidden="1" customWidth="1"/>
    <col min="5" max="5" width="19.00390625" style="0" hidden="1" customWidth="1"/>
    <col min="6" max="6" width="17.28125" style="0" hidden="1" customWidth="1"/>
    <col min="7" max="7" width="10.7109375" style="0" hidden="1" customWidth="1"/>
    <col min="8" max="9" width="10.7109375" style="0" customWidth="1"/>
    <col min="10" max="11" width="10.7109375" style="0" hidden="1" customWidth="1"/>
    <col min="12" max="15" width="10.7109375" style="0" customWidth="1"/>
    <col min="16" max="22" width="10.7109375" style="0" hidden="1" customWidth="1"/>
    <col min="23" max="23" width="28.421875" style="0" hidden="1" customWidth="1"/>
    <col min="24" max="32" width="10.7109375" style="0" hidden="1" customWidth="1"/>
    <col min="33" max="33" width="3.7109375" style="0" hidden="1" customWidth="1"/>
    <col min="34" max="34" width="4.28125" style="0" hidden="1" customWidth="1"/>
    <col min="35" max="36" width="0" style="0" hidden="1" customWidth="1"/>
    <col min="37" max="37" width="6.421875" style="0" customWidth="1"/>
    <col min="38" max="38" width="6.28125" style="0" customWidth="1"/>
    <col min="39" max="39" width="4.421875" style="0" customWidth="1"/>
    <col min="40" max="40" width="7.7109375" style="0" customWidth="1"/>
    <col min="41" max="41" width="6.28125" style="0" customWidth="1"/>
    <col min="42" max="42" width="3.7109375" style="0" customWidth="1"/>
    <col min="43" max="43" width="6.57421875" style="0" customWidth="1"/>
    <col min="44" max="44" width="6.140625" style="0" customWidth="1"/>
    <col min="45" max="45" width="5.140625" style="0" customWidth="1"/>
    <col min="46" max="46" width="6.7109375" style="0" customWidth="1"/>
    <col min="47" max="47" width="7.00390625" style="0" customWidth="1"/>
    <col min="48" max="48" width="4.8515625" style="0" customWidth="1"/>
    <col min="49" max="49" width="7.28125" style="0" customWidth="1"/>
    <col min="50" max="50" width="6.421875" style="0" customWidth="1"/>
    <col min="51" max="51" width="3.00390625" style="0" customWidth="1"/>
    <col min="52" max="52" width="6.57421875" style="0" customWidth="1"/>
    <col min="53" max="53" width="7.421875" style="0" customWidth="1"/>
    <col min="54" max="54" width="4.140625" style="0" customWidth="1"/>
    <col min="56" max="56" width="6.28125" style="0" customWidth="1"/>
    <col min="57" max="57" width="5.28125" style="0" customWidth="1"/>
    <col min="58" max="58" width="7.00390625" style="0" customWidth="1"/>
    <col min="59" max="59" width="6.28125" style="0" customWidth="1"/>
    <col min="60" max="60" width="5.421875" style="0" customWidth="1"/>
    <col min="61" max="61" width="6.28125" style="0" customWidth="1"/>
    <col min="62" max="62" width="6.8515625" style="0" customWidth="1"/>
    <col min="63" max="63" width="4.421875" style="0" customWidth="1"/>
    <col min="64" max="64" width="8.140625" style="0" customWidth="1"/>
    <col min="65" max="65" width="4.28125" style="0" customWidth="1"/>
    <col min="66" max="66" width="4.57421875" style="0" customWidth="1"/>
    <col min="67" max="67" width="7.28125" style="0" customWidth="1"/>
    <col min="68" max="68" width="8.7109375" style="0" customWidth="1"/>
    <col min="69" max="69" width="5.421875" style="0" customWidth="1"/>
    <col min="70" max="70" width="7.8515625" style="18" customWidth="1"/>
    <col min="71" max="71" width="7.8515625" style="8" customWidth="1"/>
    <col min="72" max="72" width="6.57421875" style="0" customWidth="1"/>
    <col min="73" max="73" width="5.57421875" style="0" customWidth="1"/>
    <col min="74" max="74" width="9.28125" style="0" customWidth="1"/>
    <col min="79" max="79" width="6.00390625" style="0" customWidth="1"/>
    <col min="80" max="80" width="4.7109375" style="0" customWidth="1"/>
    <col min="81" max="81" width="3.57421875" style="0" customWidth="1"/>
    <col min="82" max="82" width="5.28125" style="0" customWidth="1"/>
    <col min="83" max="83" width="4.140625" style="0" customWidth="1"/>
    <col min="84" max="84" width="3.140625" style="0" customWidth="1"/>
    <col min="85" max="85" width="7.57421875" style="0" customWidth="1"/>
    <col min="86" max="86" width="5.00390625" style="0" customWidth="1"/>
    <col min="87" max="87" width="3.28125" style="0" customWidth="1"/>
    <col min="88" max="88" width="7.421875" style="0" customWidth="1"/>
    <col min="89" max="89" width="5.28125" style="0" customWidth="1"/>
    <col min="90" max="90" width="4.140625" style="0" customWidth="1"/>
    <col min="91" max="91" width="12.57421875" style="0" customWidth="1"/>
    <col min="92" max="92" width="9.00390625" style="0" customWidth="1"/>
  </cols>
  <sheetData>
    <row r="1" spans="2:88" ht="15" customHeight="1">
      <c r="B1" s="8"/>
      <c r="AH1" s="8"/>
      <c r="AK1" s="276"/>
      <c r="AL1" s="276"/>
      <c r="AM1" s="276"/>
      <c r="AN1" s="276"/>
      <c r="AO1" s="276"/>
      <c r="AP1" s="558" t="s">
        <v>291</v>
      </c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8"/>
      <c r="BG1" s="558"/>
      <c r="BH1" s="276"/>
      <c r="BI1" s="27"/>
      <c r="BJ1" s="276"/>
      <c r="BK1" s="276"/>
      <c r="BL1" s="27"/>
      <c r="BM1" s="276"/>
      <c r="BN1" s="276"/>
      <c r="BO1" s="27"/>
      <c r="BP1" s="276"/>
      <c r="BQ1" s="276"/>
      <c r="BT1" s="8"/>
      <c r="BY1" s="546" t="s">
        <v>308</v>
      </c>
      <c r="BZ1" s="546"/>
      <c r="CA1" s="546"/>
      <c r="CB1" s="546"/>
      <c r="CC1" s="546"/>
      <c r="CD1" s="546"/>
      <c r="CE1" s="546"/>
      <c r="CF1" s="546"/>
      <c r="CG1" s="546"/>
      <c r="CH1" s="546"/>
      <c r="CI1" s="546"/>
      <c r="CJ1" s="546"/>
    </row>
    <row r="2" spans="2:88" ht="15" customHeight="1">
      <c r="B2" s="8"/>
      <c r="AH2" s="8"/>
      <c r="AK2" s="276"/>
      <c r="AL2" s="276"/>
      <c r="AM2" s="276"/>
      <c r="AN2" s="276"/>
      <c r="AO2" s="276"/>
      <c r="AP2" s="558"/>
      <c r="AQ2" s="558"/>
      <c r="AR2" s="558"/>
      <c r="AS2" s="558"/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8"/>
      <c r="BH2" s="276"/>
      <c r="BI2" s="27"/>
      <c r="BJ2" s="276"/>
      <c r="BK2" s="276"/>
      <c r="BL2" s="27"/>
      <c r="BM2" s="276"/>
      <c r="BN2" s="276"/>
      <c r="BO2" s="27"/>
      <c r="BP2" s="276"/>
      <c r="BQ2" s="276"/>
      <c r="BT2" s="8"/>
      <c r="BY2" s="546"/>
      <c r="BZ2" s="546"/>
      <c r="CA2" s="546"/>
      <c r="CB2" s="546"/>
      <c r="CC2" s="546"/>
      <c r="CD2" s="546"/>
      <c r="CE2" s="546"/>
      <c r="CF2" s="546"/>
      <c r="CG2" s="546"/>
      <c r="CH2" s="546"/>
      <c r="CI2" s="546"/>
      <c r="CJ2" s="546"/>
    </row>
    <row r="3" spans="2:88" ht="15" customHeight="1">
      <c r="B3" s="8"/>
      <c r="AH3" s="8"/>
      <c r="AK3" s="276"/>
      <c r="AL3" s="276"/>
      <c r="AM3" s="276"/>
      <c r="AN3" s="276"/>
      <c r="AO3" s="276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276"/>
      <c r="BI3" s="27"/>
      <c r="BJ3" s="276"/>
      <c r="BK3" s="276"/>
      <c r="BL3" s="27"/>
      <c r="BM3" s="276"/>
      <c r="BN3" s="276"/>
      <c r="BO3" s="27"/>
      <c r="BP3" s="276"/>
      <c r="BQ3" s="276"/>
      <c r="BT3" s="8"/>
      <c r="BY3" s="546"/>
      <c r="BZ3" s="546"/>
      <c r="CA3" s="546"/>
      <c r="CB3" s="546"/>
      <c r="CC3" s="546"/>
      <c r="CD3" s="546"/>
      <c r="CE3" s="546"/>
      <c r="CF3" s="546"/>
      <c r="CG3" s="546"/>
      <c r="CH3" s="546"/>
      <c r="CI3" s="546"/>
      <c r="CJ3" s="546"/>
    </row>
    <row r="4" spans="2:88" ht="15">
      <c r="B4" s="8"/>
      <c r="AH4" s="8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525" t="s">
        <v>110</v>
      </c>
      <c r="AV4" s="525"/>
      <c r="AW4" s="525"/>
      <c r="AX4" s="525"/>
      <c r="AY4" s="525"/>
      <c r="AZ4" s="525"/>
      <c r="BA4" s="26"/>
      <c r="BB4" s="26"/>
      <c r="BC4" s="26"/>
      <c r="BD4" s="26"/>
      <c r="BE4" s="26"/>
      <c r="BF4" s="26"/>
      <c r="BG4" s="26"/>
      <c r="BH4" s="26"/>
      <c r="BI4" s="27"/>
      <c r="BJ4" s="26"/>
      <c r="BK4" s="26"/>
      <c r="BL4" s="27"/>
      <c r="BM4" s="26"/>
      <c r="BN4" s="26"/>
      <c r="BO4" s="27"/>
      <c r="BP4" s="26"/>
      <c r="BQ4" s="26"/>
      <c r="BT4" s="8"/>
      <c r="BY4" s="546"/>
      <c r="BZ4" s="546"/>
      <c r="CA4" s="546"/>
      <c r="CB4" s="546"/>
      <c r="CC4" s="546"/>
      <c r="CD4" s="546"/>
      <c r="CE4" s="546"/>
      <c r="CF4" s="546"/>
      <c r="CG4" s="546"/>
      <c r="CH4" s="546"/>
      <c r="CI4" s="546"/>
      <c r="CJ4" s="546"/>
    </row>
    <row r="5" spans="2:72" ht="15">
      <c r="B5" s="8"/>
      <c r="AH5" s="8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526"/>
      <c r="AV5" s="526"/>
      <c r="AW5" s="526"/>
      <c r="AX5" s="526"/>
      <c r="AY5" s="526"/>
      <c r="AZ5" s="526"/>
      <c r="BA5" s="26"/>
      <c r="BB5" s="26"/>
      <c r="BC5" s="26"/>
      <c r="BD5" s="26"/>
      <c r="BE5" s="26"/>
      <c r="BF5" s="26"/>
      <c r="BG5" s="26"/>
      <c r="BH5" s="26"/>
      <c r="BI5" s="27"/>
      <c r="BJ5" s="26"/>
      <c r="BK5" s="26"/>
      <c r="BL5" s="27"/>
      <c r="BM5" s="26"/>
      <c r="BN5" s="26"/>
      <c r="BO5" s="27"/>
      <c r="BP5" s="26"/>
      <c r="BQ5" s="26"/>
      <c r="BT5" s="8"/>
    </row>
    <row r="6" spans="2:92" ht="18.75" customHeight="1">
      <c r="B6" s="535" t="s">
        <v>0</v>
      </c>
      <c r="C6" s="21"/>
      <c r="D6" s="21"/>
      <c r="E6" s="21"/>
      <c r="F6" s="21"/>
      <c r="G6" s="21"/>
      <c r="H6" s="535" t="s">
        <v>4</v>
      </c>
      <c r="I6" s="535" t="s">
        <v>5</v>
      </c>
      <c r="J6" s="6"/>
      <c r="K6" s="6"/>
      <c r="L6" s="542" t="s">
        <v>8</v>
      </c>
      <c r="M6" s="545" t="s">
        <v>9</v>
      </c>
      <c r="N6" s="545" t="s">
        <v>10</v>
      </c>
      <c r="O6" s="545" t="s">
        <v>11</v>
      </c>
      <c r="AH6" s="536" t="s">
        <v>0</v>
      </c>
      <c r="AI6" s="536" t="s">
        <v>4</v>
      </c>
      <c r="AJ6" s="536" t="s">
        <v>35</v>
      </c>
      <c r="AK6" s="559" t="s">
        <v>40</v>
      </c>
      <c r="AL6" s="560"/>
      <c r="AM6" s="560"/>
      <c r="AN6" s="560"/>
      <c r="AO6" s="560"/>
      <c r="AP6" s="560"/>
      <c r="AQ6" s="560"/>
      <c r="AR6" s="560"/>
      <c r="AS6" s="560"/>
      <c r="AT6" s="560"/>
      <c r="AU6" s="560"/>
      <c r="AV6" s="561"/>
      <c r="AW6" s="559" t="s">
        <v>50</v>
      </c>
      <c r="AX6" s="560"/>
      <c r="AY6" s="560"/>
      <c r="AZ6" s="560"/>
      <c r="BA6" s="560"/>
      <c r="BB6" s="560"/>
      <c r="BC6" s="560"/>
      <c r="BD6" s="560"/>
      <c r="BE6" s="561"/>
      <c r="BF6" s="569" t="s">
        <v>53</v>
      </c>
      <c r="BG6" s="570"/>
      <c r="BH6" s="570"/>
      <c r="BI6" s="570"/>
      <c r="BJ6" s="570"/>
      <c r="BK6" s="571"/>
      <c r="BL6" s="559" t="s">
        <v>54</v>
      </c>
      <c r="BM6" s="560"/>
      <c r="BN6" s="560"/>
      <c r="BO6" s="560"/>
      <c r="BP6" s="560"/>
      <c r="BQ6" s="561"/>
      <c r="BR6" s="552" t="s">
        <v>108</v>
      </c>
      <c r="BS6" s="553"/>
      <c r="BT6" s="553"/>
      <c r="BU6" s="553"/>
      <c r="BV6" s="554"/>
      <c r="BX6" s="536" t="s">
        <v>0</v>
      </c>
      <c r="BY6" s="536" t="s">
        <v>4</v>
      </c>
      <c r="BZ6" s="536" t="s">
        <v>35</v>
      </c>
      <c r="CA6" s="559" t="s">
        <v>40</v>
      </c>
      <c r="CB6" s="560"/>
      <c r="CC6" s="560"/>
      <c r="CD6" s="560"/>
      <c r="CE6" s="560"/>
      <c r="CF6" s="560"/>
      <c r="CG6" s="560"/>
      <c r="CH6" s="560"/>
      <c r="CI6" s="561"/>
      <c r="CJ6" s="552" t="s">
        <v>109</v>
      </c>
      <c r="CK6" s="553"/>
      <c r="CL6" s="553"/>
      <c r="CM6" s="553"/>
      <c r="CN6" s="554"/>
    </row>
    <row r="7" spans="2:92" ht="18.75" customHeight="1">
      <c r="B7" s="535"/>
      <c r="C7" s="21"/>
      <c r="D7" s="21"/>
      <c r="E7" s="21"/>
      <c r="F7" s="21"/>
      <c r="G7" s="21"/>
      <c r="H7" s="535"/>
      <c r="I7" s="535"/>
      <c r="J7" s="6"/>
      <c r="K7" s="6"/>
      <c r="L7" s="543"/>
      <c r="M7" s="545"/>
      <c r="N7" s="545"/>
      <c r="O7" s="545"/>
      <c r="AH7" s="537"/>
      <c r="AI7" s="537"/>
      <c r="AJ7" s="537"/>
      <c r="AK7" s="562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4"/>
      <c r="AW7" s="562"/>
      <c r="AX7" s="563"/>
      <c r="AY7" s="563"/>
      <c r="AZ7" s="563"/>
      <c r="BA7" s="563"/>
      <c r="BB7" s="563"/>
      <c r="BC7" s="563"/>
      <c r="BD7" s="563"/>
      <c r="BE7" s="564"/>
      <c r="BF7" s="572"/>
      <c r="BG7" s="573"/>
      <c r="BH7" s="573"/>
      <c r="BI7" s="573"/>
      <c r="BJ7" s="573"/>
      <c r="BK7" s="574"/>
      <c r="BL7" s="562"/>
      <c r="BM7" s="563"/>
      <c r="BN7" s="563"/>
      <c r="BO7" s="563"/>
      <c r="BP7" s="563"/>
      <c r="BQ7" s="564"/>
      <c r="BR7" s="555"/>
      <c r="BS7" s="556"/>
      <c r="BT7" s="556"/>
      <c r="BU7" s="556"/>
      <c r="BV7" s="557"/>
      <c r="BX7" s="537"/>
      <c r="BY7" s="537"/>
      <c r="BZ7" s="537"/>
      <c r="CA7" s="562"/>
      <c r="CB7" s="563"/>
      <c r="CC7" s="563"/>
      <c r="CD7" s="563"/>
      <c r="CE7" s="563"/>
      <c r="CF7" s="563"/>
      <c r="CG7" s="563"/>
      <c r="CH7" s="563"/>
      <c r="CI7" s="564"/>
      <c r="CJ7" s="555"/>
      <c r="CK7" s="556"/>
      <c r="CL7" s="556"/>
      <c r="CM7" s="556"/>
      <c r="CN7" s="557"/>
    </row>
    <row r="8" spans="2:92" ht="15.75" customHeight="1">
      <c r="B8" s="535"/>
      <c r="C8" s="535" t="s">
        <v>1</v>
      </c>
      <c r="D8" s="535" t="s">
        <v>2</v>
      </c>
      <c r="E8" s="535"/>
      <c r="F8" s="535" t="s">
        <v>3</v>
      </c>
      <c r="G8" s="535"/>
      <c r="H8" s="535"/>
      <c r="I8" s="535"/>
      <c r="J8" s="539" t="s">
        <v>6</v>
      </c>
      <c r="K8" s="539" t="s">
        <v>7</v>
      </c>
      <c r="L8" s="543"/>
      <c r="M8" s="545"/>
      <c r="N8" s="545"/>
      <c r="O8" s="545"/>
      <c r="P8" s="540" t="s">
        <v>12</v>
      </c>
      <c r="Q8" s="273" t="s">
        <v>13</v>
      </c>
      <c r="R8" s="273" t="s">
        <v>13</v>
      </c>
      <c r="S8" s="1" t="s">
        <v>14</v>
      </c>
      <c r="T8" s="2" t="s">
        <v>15</v>
      </c>
      <c r="U8" s="1" t="s">
        <v>16</v>
      </c>
      <c r="V8" s="3" t="s">
        <v>17</v>
      </c>
      <c r="W8" s="527" t="s">
        <v>18</v>
      </c>
      <c r="X8" s="527" t="s">
        <v>19</v>
      </c>
      <c r="Y8" s="1" t="s">
        <v>20</v>
      </c>
      <c r="Z8" s="1" t="s">
        <v>21</v>
      </c>
      <c r="AA8" s="527" t="s">
        <v>22</v>
      </c>
      <c r="AB8" s="527" t="s">
        <v>23</v>
      </c>
      <c r="AC8" s="527" t="s">
        <v>24</v>
      </c>
      <c r="AD8" s="527" t="s">
        <v>25</v>
      </c>
      <c r="AE8" s="527" t="s">
        <v>26</v>
      </c>
      <c r="AF8" s="527" t="s">
        <v>27</v>
      </c>
      <c r="AH8" s="537"/>
      <c r="AI8" s="537"/>
      <c r="AJ8" s="537"/>
      <c r="AK8" s="529" t="s">
        <v>302</v>
      </c>
      <c r="AL8" s="530"/>
      <c r="AM8" s="531"/>
      <c r="AN8" s="529" t="s">
        <v>303</v>
      </c>
      <c r="AO8" s="530"/>
      <c r="AP8" s="531"/>
      <c r="AQ8" s="529" t="s">
        <v>304</v>
      </c>
      <c r="AR8" s="530"/>
      <c r="AS8" s="531"/>
      <c r="AT8" s="532" t="s">
        <v>41</v>
      </c>
      <c r="AU8" s="533"/>
      <c r="AV8" s="534"/>
      <c r="AW8" s="529" t="s">
        <v>107</v>
      </c>
      <c r="AX8" s="530"/>
      <c r="AY8" s="531"/>
      <c r="AZ8" s="529" t="s">
        <v>305</v>
      </c>
      <c r="BA8" s="530"/>
      <c r="BB8" s="531"/>
      <c r="BC8" s="532" t="s">
        <v>41</v>
      </c>
      <c r="BD8" s="533"/>
      <c r="BE8" s="534"/>
      <c r="BF8" s="529" t="s">
        <v>306</v>
      </c>
      <c r="BG8" s="530"/>
      <c r="BH8" s="531"/>
      <c r="BI8" s="532" t="s">
        <v>41</v>
      </c>
      <c r="BJ8" s="533"/>
      <c r="BK8" s="534"/>
      <c r="BL8" s="529" t="s">
        <v>102</v>
      </c>
      <c r="BM8" s="530"/>
      <c r="BN8" s="531"/>
      <c r="BO8" s="532" t="s">
        <v>41</v>
      </c>
      <c r="BP8" s="533"/>
      <c r="BQ8" s="534"/>
      <c r="BR8" s="575" t="s">
        <v>51</v>
      </c>
      <c r="BS8" s="550" t="s">
        <v>55</v>
      </c>
      <c r="BT8" s="550" t="s">
        <v>44</v>
      </c>
      <c r="BU8" s="550" t="s">
        <v>61</v>
      </c>
      <c r="BV8" s="550" t="s">
        <v>56</v>
      </c>
      <c r="BX8" s="537"/>
      <c r="BY8" s="537"/>
      <c r="BZ8" s="537"/>
      <c r="CA8" s="529" t="s">
        <v>104</v>
      </c>
      <c r="CB8" s="530"/>
      <c r="CC8" s="531"/>
      <c r="CD8" s="529" t="s">
        <v>105</v>
      </c>
      <c r="CE8" s="530"/>
      <c r="CF8" s="531"/>
      <c r="CG8" s="547" t="s">
        <v>41</v>
      </c>
      <c r="CH8" s="548"/>
      <c r="CI8" s="549"/>
      <c r="CJ8" s="567" t="s">
        <v>51</v>
      </c>
      <c r="CK8" s="565" t="s">
        <v>55</v>
      </c>
      <c r="CL8" s="565" t="s">
        <v>44</v>
      </c>
      <c r="CM8" s="565" t="s">
        <v>61</v>
      </c>
      <c r="CN8" s="565" t="s">
        <v>56</v>
      </c>
    </row>
    <row r="9" spans="2:92" ht="15.75" customHeight="1">
      <c r="B9" s="535"/>
      <c r="C9" s="535"/>
      <c r="D9" s="535"/>
      <c r="E9" s="535"/>
      <c r="F9" s="535"/>
      <c r="G9" s="535"/>
      <c r="H9" s="535"/>
      <c r="I9" s="535"/>
      <c r="J9" s="539"/>
      <c r="K9" s="539"/>
      <c r="L9" s="544"/>
      <c r="M9" s="545"/>
      <c r="N9" s="545"/>
      <c r="O9" s="545"/>
      <c r="P9" s="541"/>
      <c r="Q9" s="273" t="s">
        <v>28</v>
      </c>
      <c r="R9" s="273" t="s">
        <v>28</v>
      </c>
      <c r="S9" s="4" t="s">
        <v>29</v>
      </c>
      <c r="T9" s="2" t="s">
        <v>30</v>
      </c>
      <c r="U9" s="4" t="s">
        <v>31</v>
      </c>
      <c r="V9" s="5" t="s">
        <v>32</v>
      </c>
      <c r="W9" s="528"/>
      <c r="X9" s="528"/>
      <c r="Y9" s="4" t="s">
        <v>33</v>
      </c>
      <c r="Z9" s="4" t="s">
        <v>34</v>
      </c>
      <c r="AA9" s="528"/>
      <c r="AB9" s="528"/>
      <c r="AC9" s="528"/>
      <c r="AD9" s="528"/>
      <c r="AE9" s="528"/>
      <c r="AF9" s="528"/>
      <c r="AH9" s="538"/>
      <c r="AI9" s="538"/>
      <c r="AJ9" s="538"/>
      <c r="AK9" s="274" t="s">
        <v>38</v>
      </c>
      <c r="AL9" s="274" t="s">
        <v>39</v>
      </c>
      <c r="AM9" s="274" t="s">
        <v>37</v>
      </c>
      <c r="AN9" s="274" t="s">
        <v>38</v>
      </c>
      <c r="AO9" s="274" t="s">
        <v>39</v>
      </c>
      <c r="AP9" s="274" t="s">
        <v>37</v>
      </c>
      <c r="AQ9" s="274" t="s">
        <v>38</v>
      </c>
      <c r="AR9" s="274" t="s">
        <v>39</v>
      </c>
      <c r="AS9" s="274" t="s">
        <v>37</v>
      </c>
      <c r="AT9" s="28" t="s">
        <v>42</v>
      </c>
      <c r="AU9" s="28" t="s">
        <v>43</v>
      </c>
      <c r="AV9" s="28" t="s">
        <v>44</v>
      </c>
      <c r="AW9" s="274" t="s">
        <v>38</v>
      </c>
      <c r="AX9" s="274" t="s">
        <v>46</v>
      </c>
      <c r="AY9" s="274" t="s">
        <v>37</v>
      </c>
      <c r="AZ9" s="274" t="s">
        <v>51</v>
      </c>
      <c r="BA9" s="274" t="s">
        <v>47</v>
      </c>
      <c r="BB9" s="274" t="s">
        <v>37</v>
      </c>
      <c r="BC9" s="28" t="s">
        <v>48</v>
      </c>
      <c r="BD9" s="28" t="s">
        <v>49</v>
      </c>
      <c r="BE9" s="28" t="s">
        <v>44</v>
      </c>
      <c r="BF9" s="274" t="s">
        <v>51</v>
      </c>
      <c r="BG9" s="274" t="s">
        <v>52</v>
      </c>
      <c r="BH9" s="274" t="s">
        <v>37</v>
      </c>
      <c r="BI9" s="29" t="s">
        <v>51</v>
      </c>
      <c r="BJ9" s="28" t="s">
        <v>52</v>
      </c>
      <c r="BK9" s="28" t="s">
        <v>44</v>
      </c>
      <c r="BL9" s="30" t="s">
        <v>51</v>
      </c>
      <c r="BM9" s="274" t="s">
        <v>55</v>
      </c>
      <c r="BN9" s="274" t="s">
        <v>37</v>
      </c>
      <c r="BO9" s="29" t="s">
        <v>51</v>
      </c>
      <c r="BP9" s="28" t="s">
        <v>55</v>
      </c>
      <c r="BQ9" s="28" t="s">
        <v>44</v>
      </c>
      <c r="BR9" s="576"/>
      <c r="BS9" s="551"/>
      <c r="BT9" s="551"/>
      <c r="BU9" s="551"/>
      <c r="BV9" s="551"/>
      <c r="BX9" s="538"/>
      <c r="BY9" s="538"/>
      <c r="BZ9" s="538"/>
      <c r="CA9" s="22" t="s">
        <v>38</v>
      </c>
      <c r="CB9" s="22" t="s">
        <v>43</v>
      </c>
      <c r="CC9" s="22" t="s">
        <v>37</v>
      </c>
      <c r="CD9" s="22" t="s">
        <v>38</v>
      </c>
      <c r="CE9" s="22" t="s">
        <v>106</v>
      </c>
      <c r="CF9" s="22" t="s">
        <v>37</v>
      </c>
      <c r="CG9" s="23" t="s">
        <v>42</v>
      </c>
      <c r="CH9" s="23" t="s">
        <v>43</v>
      </c>
      <c r="CI9" s="23" t="s">
        <v>44</v>
      </c>
      <c r="CJ9" s="568"/>
      <c r="CK9" s="566"/>
      <c r="CL9" s="566"/>
      <c r="CM9" s="566"/>
      <c r="CN9" s="566"/>
    </row>
    <row r="10" spans="1:92" ht="15.75">
      <c r="A10" t="s">
        <v>103</v>
      </c>
      <c r="B10" s="7">
        <v>1</v>
      </c>
      <c r="C10" s="153" t="s">
        <v>117</v>
      </c>
      <c r="D10" s="152" t="s">
        <v>115</v>
      </c>
      <c r="E10" s="152"/>
      <c r="F10" s="152" t="s">
        <v>116</v>
      </c>
      <c r="G10" s="152"/>
      <c r="H10" s="152"/>
      <c r="I10" s="152"/>
      <c r="J10" s="277"/>
      <c r="K10" s="277"/>
      <c r="L10" s="277"/>
      <c r="M10" s="154"/>
      <c r="N10" s="277"/>
      <c r="O10" s="277"/>
      <c r="P10" s="153"/>
      <c r="Q10" s="153"/>
      <c r="R10" s="153"/>
      <c r="S10" s="153"/>
      <c r="T10" s="153"/>
      <c r="U10" s="155" t="s">
        <v>149</v>
      </c>
      <c r="V10" s="147" t="s">
        <v>148</v>
      </c>
      <c r="W10" s="153"/>
      <c r="X10" s="153"/>
      <c r="Y10" s="153"/>
      <c r="Z10" s="153"/>
      <c r="AA10" s="151" t="s">
        <v>147</v>
      </c>
      <c r="AB10" s="151"/>
      <c r="AC10" s="151" t="s">
        <v>145</v>
      </c>
      <c r="AD10" s="151"/>
      <c r="AE10" s="151" t="s">
        <v>146</v>
      </c>
      <c r="AF10" s="151"/>
      <c r="AH10" s="7">
        <v>1</v>
      </c>
      <c r="AI10" s="6"/>
      <c r="AJ10" s="6"/>
      <c r="AK10" s="15"/>
      <c r="AL10" s="16">
        <f aca="true" t="shared" si="0" ref="AL10:AL37">IF(AK10&gt;=20,6,0)</f>
        <v>0</v>
      </c>
      <c r="AM10" s="277">
        <v>1</v>
      </c>
      <c r="AN10" s="15"/>
      <c r="AO10" s="16">
        <f aca="true" t="shared" si="1" ref="AO10:AO37">IF(AN10&gt;=20,6,0)</f>
        <v>0</v>
      </c>
      <c r="AP10" s="277">
        <v>1</v>
      </c>
      <c r="AQ10" s="15"/>
      <c r="AR10" s="16">
        <f aca="true" t="shared" si="2" ref="AR10:AR37">IF(AQ10&gt;=20,6,0)</f>
        <v>0</v>
      </c>
      <c r="AS10" s="277">
        <v>1</v>
      </c>
      <c r="AT10" s="12">
        <f>(AK10+AN10+AQ10)/6</f>
        <v>0</v>
      </c>
      <c r="AU10" s="14">
        <f>IF(AT10&gt;=10,18,AL10+AO10+AR10)</f>
        <v>0</v>
      </c>
      <c r="AV10" s="275">
        <v>1</v>
      </c>
      <c r="AW10" s="15"/>
      <c r="AX10" s="16">
        <f aca="true" t="shared" si="3" ref="AX10:AX37">IF(AW10&gt;=20,5,0)</f>
        <v>0</v>
      </c>
      <c r="AY10" s="277">
        <v>1</v>
      </c>
      <c r="AZ10" s="15"/>
      <c r="BA10" s="16">
        <f aca="true" t="shared" si="4" ref="BA10:BA37">IF(AZ10&gt;=20,4,0)</f>
        <v>0</v>
      </c>
      <c r="BB10" s="277">
        <v>1</v>
      </c>
      <c r="BC10" s="12">
        <f>(AW10+AZ10)/3</f>
        <v>0</v>
      </c>
      <c r="BD10" s="14">
        <f aca="true" t="shared" si="5" ref="BD10:BD37">IF(BC10&gt;=10,9,AX10+BA10)</f>
        <v>0</v>
      </c>
      <c r="BE10" s="275">
        <v>1</v>
      </c>
      <c r="BF10" s="277"/>
      <c r="BG10" s="277">
        <f aca="true" t="shared" si="6" ref="BG10:BG37">IF(BF10&gt;=10,2,0)</f>
        <v>0</v>
      </c>
      <c r="BH10" s="277">
        <v>1</v>
      </c>
      <c r="BI10" s="31">
        <f aca="true" t="shared" si="7" ref="BI10:BI37">(BF10)</f>
        <v>0</v>
      </c>
      <c r="BJ10" s="275">
        <f aca="true" t="shared" si="8" ref="BJ10:BJ36">IF(BI10&gt;=10,2,0)</f>
        <v>0</v>
      </c>
      <c r="BK10" s="275">
        <v>1</v>
      </c>
      <c r="BL10" s="32"/>
      <c r="BM10" s="277">
        <f aca="true" t="shared" si="9" ref="BM10:BM37">IF(BL10&gt;=10,1,0)</f>
        <v>0</v>
      </c>
      <c r="BN10" s="277">
        <v>1</v>
      </c>
      <c r="BO10" s="31">
        <f>(BL10)</f>
        <v>0</v>
      </c>
      <c r="BP10" s="275">
        <f>IF(BO10&gt;=10,1,0)</f>
        <v>0</v>
      </c>
      <c r="BQ10" s="275">
        <v>1</v>
      </c>
      <c r="BR10" s="19">
        <f>(AK10+AN10+AQ10+AW10+AZ10+BF10+BL10)/11</f>
        <v>0</v>
      </c>
      <c r="BS10" s="20">
        <f aca="true" t="shared" si="10" ref="BS10:BS37">IF(BR10&gt;=10,30,AU10+BD10+BJ10+BP10)</f>
        <v>0</v>
      </c>
      <c r="BT10" s="20">
        <v>1</v>
      </c>
      <c r="BU10" s="9" t="str">
        <f aca="true" t="shared" si="11" ref="BU10:BU37">IF(BR10&gt;=10,"ناجح (ة) الدورة الاولى  ",IF(BR10&lt;10,"مؤجل (ة) "))</f>
        <v>مؤجل (ة) </v>
      </c>
      <c r="BV10" s="9" t="s">
        <v>58</v>
      </c>
      <c r="BX10" s="7">
        <v>1</v>
      </c>
      <c r="BY10" s="6"/>
      <c r="BZ10" s="6"/>
      <c r="CA10" s="15"/>
      <c r="CB10" s="16">
        <f>IF(CA10&gt;=20,18,0)</f>
        <v>0</v>
      </c>
      <c r="CC10" s="6">
        <v>1</v>
      </c>
      <c r="CD10" s="15"/>
      <c r="CE10" s="16">
        <f>IF(CD10&gt;=20,12,0)</f>
        <v>0</v>
      </c>
      <c r="CF10" s="6">
        <v>1</v>
      </c>
      <c r="CG10" s="12">
        <f>(CA10+CD10)/4</f>
        <v>0</v>
      </c>
      <c r="CH10" s="14">
        <f>IF(CG10&gt;=10,30,CB10+CE10)</f>
        <v>0</v>
      </c>
      <c r="CI10" s="10">
        <v>1</v>
      </c>
      <c r="CJ10" s="19">
        <f>(CA10+CD10)/4</f>
        <v>0</v>
      </c>
      <c r="CK10" s="20">
        <f>IF(CJ10&gt;=10,30,CE10+CH10)</f>
        <v>0</v>
      </c>
      <c r="CL10" s="9">
        <v>1</v>
      </c>
      <c r="CM10" s="9" t="str">
        <f aca="true" t="shared" si="12" ref="CM10:CM37">IF(CJ10&gt;=10,"ناجح (ة) الدورة الاولى  ",IF(CJ10&lt;10,"مؤجل (ة) "))</f>
        <v>مؤجل (ة) </v>
      </c>
      <c r="CN10" s="9" t="s">
        <v>58</v>
      </c>
    </row>
    <row r="11" spans="2:92" ht="15.75">
      <c r="B11" s="7">
        <v>2</v>
      </c>
      <c r="C11" s="153" t="s">
        <v>118</v>
      </c>
      <c r="D11" s="152" t="s">
        <v>115</v>
      </c>
      <c r="E11" s="152"/>
      <c r="F11" s="152" t="s">
        <v>116</v>
      </c>
      <c r="G11" s="152"/>
      <c r="H11" s="152"/>
      <c r="I11" s="152"/>
      <c r="J11" s="277"/>
      <c r="K11" s="277"/>
      <c r="L11" s="277"/>
      <c r="M11" s="154"/>
      <c r="N11" s="277"/>
      <c r="O11" s="277"/>
      <c r="P11" s="153"/>
      <c r="Q11" s="153"/>
      <c r="R11" s="153"/>
      <c r="S11" s="153"/>
      <c r="T11" s="153"/>
      <c r="U11" s="155" t="s">
        <v>149</v>
      </c>
      <c r="V11" s="147" t="s">
        <v>148</v>
      </c>
      <c r="W11" s="153"/>
      <c r="X11" s="153"/>
      <c r="Y11" s="153"/>
      <c r="Z11" s="153"/>
      <c r="AA11" s="151" t="s">
        <v>147</v>
      </c>
      <c r="AB11" s="151"/>
      <c r="AC11" s="151" t="s">
        <v>145</v>
      </c>
      <c r="AD11" s="151"/>
      <c r="AE11" s="151" t="s">
        <v>146</v>
      </c>
      <c r="AF11" s="151"/>
      <c r="AH11" s="7">
        <v>2</v>
      </c>
      <c r="AI11" s="6"/>
      <c r="AJ11" s="6"/>
      <c r="AK11" s="15"/>
      <c r="AL11" s="16">
        <f t="shared" si="0"/>
        <v>0</v>
      </c>
      <c r="AM11" s="277">
        <v>1</v>
      </c>
      <c r="AN11" s="15"/>
      <c r="AO11" s="16">
        <f t="shared" si="1"/>
        <v>0</v>
      </c>
      <c r="AP11" s="277">
        <v>1</v>
      </c>
      <c r="AQ11" s="15"/>
      <c r="AR11" s="16">
        <f t="shared" si="2"/>
        <v>0</v>
      </c>
      <c r="AS11" s="277">
        <v>1</v>
      </c>
      <c r="AT11" s="12"/>
      <c r="AU11" s="14">
        <f aca="true" t="shared" si="13" ref="AU11:AU37">IF(AT11&gt;=20,6,0)</f>
        <v>0</v>
      </c>
      <c r="AV11" s="275">
        <v>1</v>
      </c>
      <c r="AW11" s="15"/>
      <c r="AX11" s="16">
        <f t="shared" si="3"/>
        <v>0</v>
      </c>
      <c r="AY11" s="277">
        <v>1</v>
      </c>
      <c r="AZ11" s="15"/>
      <c r="BA11" s="16">
        <f t="shared" si="4"/>
        <v>0</v>
      </c>
      <c r="BB11" s="277">
        <v>1</v>
      </c>
      <c r="BC11" s="12">
        <f aca="true" t="shared" si="14" ref="BC11:BC37">(AW11+AZ11)/3</f>
        <v>0</v>
      </c>
      <c r="BD11" s="14">
        <f t="shared" si="5"/>
        <v>0</v>
      </c>
      <c r="BE11" s="275">
        <v>1</v>
      </c>
      <c r="BF11" s="277"/>
      <c r="BG11" s="277">
        <f t="shared" si="6"/>
        <v>0</v>
      </c>
      <c r="BH11" s="277">
        <v>1</v>
      </c>
      <c r="BI11" s="31">
        <f t="shared" si="7"/>
        <v>0</v>
      </c>
      <c r="BJ11" s="275">
        <f t="shared" si="8"/>
        <v>0</v>
      </c>
      <c r="BK11" s="275">
        <v>1</v>
      </c>
      <c r="BL11" s="32"/>
      <c r="BM11" s="277">
        <f t="shared" si="9"/>
        <v>0</v>
      </c>
      <c r="BN11" s="277">
        <v>1</v>
      </c>
      <c r="BO11" s="31"/>
      <c r="BP11" s="275"/>
      <c r="BQ11" s="275">
        <v>1</v>
      </c>
      <c r="BR11" s="19">
        <f aca="true" t="shared" si="15" ref="BR11:BR37">(AK11+AN11+AQ11+AW11+AZ11+BF11+BL11)/11</f>
        <v>0</v>
      </c>
      <c r="BS11" s="20">
        <f t="shared" si="10"/>
        <v>0</v>
      </c>
      <c r="BT11" s="20">
        <v>1</v>
      </c>
      <c r="BU11" s="9" t="str">
        <f t="shared" si="11"/>
        <v>مؤجل (ة) </v>
      </c>
      <c r="BV11" s="9" t="s">
        <v>58</v>
      </c>
      <c r="BX11" s="7">
        <v>2</v>
      </c>
      <c r="BY11" s="6"/>
      <c r="BZ11" s="6"/>
      <c r="CA11" s="15"/>
      <c r="CB11" s="16">
        <f aca="true" t="shared" si="16" ref="CB11:CB37">IF(CA11&gt;=20,6,0)</f>
        <v>0</v>
      </c>
      <c r="CC11" s="6">
        <v>1</v>
      </c>
      <c r="CD11" s="15"/>
      <c r="CE11" s="16">
        <f aca="true" t="shared" si="17" ref="CE11:CE37">IF(CD11&gt;=20,6,0)</f>
        <v>0</v>
      </c>
      <c r="CF11" s="6">
        <v>1</v>
      </c>
      <c r="CG11" s="12">
        <f aca="true" t="shared" si="18" ref="CG11:CG37">(CA11+CD11)/4</f>
        <v>0</v>
      </c>
      <c r="CH11" s="14">
        <f aca="true" t="shared" si="19" ref="CH11:CH37">IF(CG11&gt;=10,30,CB11+CE11)</f>
        <v>0</v>
      </c>
      <c r="CI11" s="10">
        <v>1</v>
      </c>
      <c r="CJ11" s="19">
        <f aca="true" t="shared" si="20" ref="CJ11:CJ37">(CA11+CD11)/4</f>
        <v>0</v>
      </c>
      <c r="CK11" s="20">
        <f aca="true" t="shared" si="21" ref="CK11:CK37">IF(CJ11&gt;=10,30,CE11+CH11)</f>
        <v>0</v>
      </c>
      <c r="CL11" s="9">
        <v>1</v>
      </c>
      <c r="CM11" s="9" t="str">
        <f t="shared" si="12"/>
        <v>مؤجل (ة) </v>
      </c>
      <c r="CN11" s="9" t="s">
        <v>58</v>
      </c>
    </row>
    <row r="12" spans="2:92" ht="15.75">
      <c r="B12" s="7">
        <v>3</v>
      </c>
      <c r="C12" s="153" t="s">
        <v>119</v>
      </c>
      <c r="D12" s="152" t="s">
        <v>115</v>
      </c>
      <c r="E12" s="152"/>
      <c r="F12" s="152" t="s">
        <v>116</v>
      </c>
      <c r="G12" s="152"/>
      <c r="H12" s="152"/>
      <c r="I12" s="152"/>
      <c r="J12" s="277"/>
      <c r="K12" s="277"/>
      <c r="L12" s="277"/>
      <c r="M12" s="154"/>
      <c r="N12" s="277"/>
      <c r="O12" s="277"/>
      <c r="P12" s="153"/>
      <c r="Q12" s="153"/>
      <c r="R12" s="153"/>
      <c r="S12" s="153"/>
      <c r="T12" s="153"/>
      <c r="U12" s="155" t="s">
        <v>149</v>
      </c>
      <c r="V12" s="147" t="s">
        <v>148</v>
      </c>
      <c r="W12" s="153"/>
      <c r="X12" s="153"/>
      <c r="Y12" s="153"/>
      <c r="Z12" s="153"/>
      <c r="AA12" s="151" t="s">
        <v>147</v>
      </c>
      <c r="AB12" s="151"/>
      <c r="AC12" s="151" t="s">
        <v>145</v>
      </c>
      <c r="AD12" s="151"/>
      <c r="AE12" s="151" t="s">
        <v>146</v>
      </c>
      <c r="AF12" s="151"/>
      <c r="AH12" s="7">
        <v>3</v>
      </c>
      <c r="AI12" s="6"/>
      <c r="AJ12" s="6"/>
      <c r="AK12" s="15"/>
      <c r="AL12" s="16">
        <f t="shared" si="0"/>
        <v>0</v>
      </c>
      <c r="AM12" s="277">
        <v>1</v>
      </c>
      <c r="AN12" s="15"/>
      <c r="AO12" s="16">
        <f t="shared" si="1"/>
        <v>0</v>
      </c>
      <c r="AP12" s="277">
        <v>1</v>
      </c>
      <c r="AQ12" s="15"/>
      <c r="AR12" s="16">
        <f t="shared" si="2"/>
        <v>0</v>
      </c>
      <c r="AS12" s="277">
        <v>1</v>
      </c>
      <c r="AT12" s="12"/>
      <c r="AU12" s="14">
        <f t="shared" si="13"/>
        <v>0</v>
      </c>
      <c r="AV12" s="275">
        <v>1</v>
      </c>
      <c r="AW12" s="15"/>
      <c r="AX12" s="16">
        <f t="shared" si="3"/>
        <v>0</v>
      </c>
      <c r="AY12" s="277">
        <v>1</v>
      </c>
      <c r="AZ12" s="15"/>
      <c r="BA12" s="16">
        <f t="shared" si="4"/>
        <v>0</v>
      </c>
      <c r="BB12" s="277">
        <v>1</v>
      </c>
      <c r="BC12" s="12">
        <f t="shared" si="14"/>
        <v>0</v>
      </c>
      <c r="BD12" s="14">
        <f t="shared" si="5"/>
        <v>0</v>
      </c>
      <c r="BE12" s="275">
        <v>1</v>
      </c>
      <c r="BF12" s="277"/>
      <c r="BG12" s="277">
        <f t="shared" si="6"/>
        <v>0</v>
      </c>
      <c r="BH12" s="277">
        <v>1</v>
      </c>
      <c r="BI12" s="31">
        <f t="shared" si="7"/>
        <v>0</v>
      </c>
      <c r="BJ12" s="275">
        <f t="shared" si="8"/>
        <v>0</v>
      </c>
      <c r="BK12" s="275">
        <v>1</v>
      </c>
      <c r="BL12" s="32"/>
      <c r="BM12" s="277">
        <f t="shared" si="9"/>
        <v>0</v>
      </c>
      <c r="BN12" s="277">
        <v>1</v>
      </c>
      <c r="BO12" s="31"/>
      <c r="BP12" s="275"/>
      <c r="BQ12" s="275">
        <v>1</v>
      </c>
      <c r="BR12" s="19">
        <f t="shared" si="15"/>
        <v>0</v>
      </c>
      <c r="BS12" s="20">
        <f t="shared" si="10"/>
        <v>0</v>
      </c>
      <c r="BT12" s="20">
        <v>1</v>
      </c>
      <c r="BU12" s="9" t="str">
        <f t="shared" si="11"/>
        <v>مؤجل (ة) </v>
      </c>
      <c r="BV12" s="9" t="s">
        <v>58</v>
      </c>
      <c r="BX12" s="7">
        <v>3</v>
      </c>
      <c r="BY12" s="6"/>
      <c r="BZ12" s="6"/>
      <c r="CA12" s="15"/>
      <c r="CB12" s="16">
        <f t="shared" si="16"/>
        <v>0</v>
      </c>
      <c r="CC12" s="6">
        <v>1</v>
      </c>
      <c r="CD12" s="15"/>
      <c r="CE12" s="16">
        <f t="shared" si="17"/>
        <v>0</v>
      </c>
      <c r="CF12" s="6">
        <v>1</v>
      </c>
      <c r="CG12" s="12">
        <f t="shared" si="18"/>
        <v>0</v>
      </c>
      <c r="CH12" s="14">
        <f t="shared" si="19"/>
        <v>0</v>
      </c>
      <c r="CI12" s="10">
        <v>1</v>
      </c>
      <c r="CJ12" s="19">
        <f t="shared" si="20"/>
        <v>0</v>
      </c>
      <c r="CK12" s="20">
        <f t="shared" si="21"/>
        <v>0</v>
      </c>
      <c r="CL12" s="9">
        <v>1</v>
      </c>
      <c r="CM12" s="9" t="str">
        <f t="shared" si="12"/>
        <v>مؤجل (ة) </v>
      </c>
      <c r="CN12" s="9" t="s">
        <v>58</v>
      </c>
    </row>
    <row r="13" spans="2:92" ht="15.75">
      <c r="B13" s="7">
        <v>4</v>
      </c>
      <c r="C13" s="153" t="s">
        <v>120</v>
      </c>
      <c r="D13" s="152" t="s">
        <v>115</v>
      </c>
      <c r="E13" s="152"/>
      <c r="F13" s="152" t="s">
        <v>116</v>
      </c>
      <c r="G13" s="152"/>
      <c r="H13" s="152"/>
      <c r="I13" s="152"/>
      <c r="J13" s="277"/>
      <c r="K13" s="277"/>
      <c r="L13" s="277"/>
      <c r="M13" s="154"/>
      <c r="N13" s="277"/>
      <c r="O13" s="277"/>
      <c r="P13" s="153"/>
      <c r="Q13" s="153"/>
      <c r="R13" s="153"/>
      <c r="S13" s="153"/>
      <c r="T13" s="153"/>
      <c r="U13" s="155" t="s">
        <v>149</v>
      </c>
      <c r="V13" s="147" t="s">
        <v>148</v>
      </c>
      <c r="W13" s="153"/>
      <c r="X13" s="153"/>
      <c r="Y13" s="153"/>
      <c r="Z13" s="153"/>
      <c r="AA13" s="151" t="s">
        <v>147</v>
      </c>
      <c r="AB13" s="151"/>
      <c r="AC13" s="151" t="s">
        <v>145</v>
      </c>
      <c r="AD13" s="151"/>
      <c r="AE13" s="151" t="s">
        <v>146</v>
      </c>
      <c r="AF13" s="151"/>
      <c r="AH13" s="7">
        <v>4</v>
      </c>
      <c r="AI13" s="6"/>
      <c r="AJ13" s="6"/>
      <c r="AK13" s="15"/>
      <c r="AL13" s="16">
        <f t="shared" si="0"/>
        <v>0</v>
      </c>
      <c r="AM13" s="277">
        <v>1</v>
      </c>
      <c r="AN13" s="15"/>
      <c r="AO13" s="16">
        <f t="shared" si="1"/>
        <v>0</v>
      </c>
      <c r="AP13" s="277">
        <v>1</v>
      </c>
      <c r="AQ13" s="15"/>
      <c r="AR13" s="16">
        <f t="shared" si="2"/>
        <v>0</v>
      </c>
      <c r="AS13" s="277">
        <v>1</v>
      </c>
      <c r="AT13" s="12"/>
      <c r="AU13" s="14">
        <f t="shared" si="13"/>
        <v>0</v>
      </c>
      <c r="AV13" s="275">
        <v>1</v>
      </c>
      <c r="AW13" s="15"/>
      <c r="AX13" s="16">
        <f t="shared" si="3"/>
        <v>0</v>
      </c>
      <c r="AY13" s="277">
        <v>1</v>
      </c>
      <c r="AZ13" s="15"/>
      <c r="BA13" s="16">
        <f t="shared" si="4"/>
        <v>0</v>
      </c>
      <c r="BB13" s="277">
        <v>1</v>
      </c>
      <c r="BC13" s="12">
        <f t="shared" si="14"/>
        <v>0</v>
      </c>
      <c r="BD13" s="14">
        <f t="shared" si="5"/>
        <v>0</v>
      </c>
      <c r="BE13" s="275">
        <v>1</v>
      </c>
      <c r="BF13" s="277"/>
      <c r="BG13" s="277">
        <f t="shared" si="6"/>
        <v>0</v>
      </c>
      <c r="BH13" s="277">
        <v>1</v>
      </c>
      <c r="BI13" s="31">
        <f t="shared" si="7"/>
        <v>0</v>
      </c>
      <c r="BJ13" s="275">
        <f t="shared" si="8"/>
        <v>0</v>
      </c>
      <c r="BK13" s="275">
        <v>1</v>
      </c>
      <c r="BL13" s="32"/>
      <c r="BM13" s="277">
        <f t="shared" si="9"/>
        <v>0</v>
      </c>
      <c r="BN13" s="277">
        <v>1</v>
      </c>
      <c r="BO13" s="31"/>
      <c r="BP13" s="275"/>
      <c r="BQ13" s="275">
        <v>1</v>
      </c>
      <c r="BR13" s="19">
        <f t="shared" si="15"/>
        <v>0</v>
      </c>
      <c r="BS13" s="20">
        <f t="shared" si="10"/>
        <v>0</v>
      </c>
      <c r="BT13" s="20">
        <v>1</v>
      </c>
      <c r="BU13" s="9" t="str">
        <f t="shared" si="11"/>
        <v>مؤجل (ة) </v>
      </c>
      <c r="BV13" s="9" t="s">
        <v>58</v>
      </c>
      <c r="BX13" s="7">
        <v>4</v>
      </c>
      <c r="BY13" s="6"/>
      <c r="BZ13" s="6"/>
      <c r="CA13" s="15"/>
      <c r="CB13" s="16">
        <f t="shared" si="16"/>
        <v>0</v>
      </c>
      <c r="CC13" s="6">
        <v>1</v>
      </c>
      <c r="CD13" s="15"/>
      <c r="CE13" s="16">
        <f t="shared" si="17"/>
        <v>0</v>
      </c>
      <c r="CF13" s="6">
        <v>1</v>
      </c>
      <c r="CG13" s="12">
        <f t="shared" si="18"/>
        <v>0</v>
      </c>
      <c r="CH13" s="14">
        <f t="shared" si="19"/>
        <v>0</v>
      </c>
      <c r="CI13" s="10">
        <v>1</v>
      </c>
      <c r="CJ13" s="19">
        <f t="shared" si="20"/>
        <v>0</v>
      </c>
      <c r="CK13" s="20">
        <f t="shared" si="21"/>
        <v>0</v>
      </c>
      <c r="CL13" s="9">
        <v>1</v>
      </c>
      <c r="CM13" s="9" t="str">
        <f t="shared" si="12"/>
        <v>مؤجل (ة) </v>
      </c>
      <c r="CN13" s="9" t="s">
        <v>58</v>
      </c>
    </row>
    <row r="14" spans="2:92" ht="15.75">
      <c r="B14" s="7">
        <v>5</v>
      </c>
      <c r="C14" s="153" t="s">
        <v>121</v>
      </c>
      <c r="D14" s="152" t="s">
        <v>115</v>
      </c>
      <c r="E14" s="152"/>
      <c r="F14" s="152" t="s">
        <v>116</v>
      </c>
      <c r="G14" s="152"/>
      <c r="H14" s="152"/>
      <c r="I14" s="152"/>
      <c r="J14" s="277"/>
      <c r="K14" s="277"/>
      <c r="L14" s="277"/>
      <c r="M14" s="154"/>
      <c r="N14" s="277"/>
      <c r="O14" s="277"/>
      <c r="P14" s="153"/>
      <c r="Q14" s="153"/>
      <c r="R14" s="153"/>
      <c r="S14" s="153"/>
      <c r="T14" s="153"/>
      <c r="U14" s="155" t="s">
        <v>149</v>
      </c>
      <c r="V14" s="147" t="s">
        <v>148</v>
      </c>
      <c r="W14" s="153"/>
      <c r="X14" s="153"/>
      <c r="Y14" s="153"/>
      <c r="Z14" s="153"/>
      <c r="AA14" s="151" t="s">
        <v>147</v>
      </c>
      <c r="AB14" s="151"/>
      <c r="AC14" s="151" t="s">
        <v>145</v>
      </c>
      <c r="AD14" s="151"/>
      <c r="AE14" s="151" t="s">
        <v>146</v>
      </c>
      <c r="AF14" s="151"/>
      <c r="AH14" s="7">
        <v>5</v>
      </c>
      <c r="AI14" s="6"/>
      <c r="AJ14" s="6"/>
      <c r="AK14" s="15"/>
      <c r="AL14" s="16">
        <f t="shared" si="0"/>
        <v>0</v>
      </c>
      <c r="AM14" s="277">
        <v>1</v>
      </c>
      <c r="AN14" s="15"/>
      <c r="AO14" s="16">
        <f t="shared" si="1"/>
        <v>0</v>
      </c>
      <c r="AP14" s="277">
        <v>1</v>
      </c>
      <c r="AQ14" s="15"/>
      <c r="AR14" s="16">
        <f t="shared" si="2"/>
        <v>0</v>
      </c>
      <c r="AS14" s="277">
        <v>1</v>
      </c>
      <c r="AT14" s="12"/>
      <c r="AU14" s="14">
        <f t="shared" si="13"/>
        <v>0</v>
      </c>
      <c r="AV14" s="275">
        <v>1</v>
      </c>
      <c r="AW14" s="15"/>
      <c r="AX14" s="16">
        <f t="shared" si="3"/>
        <v>0</v>
      </c>
      <c r="AY14" s="277">
        <v>1</v>
      </c>
      <c r="AZ14" s="15"/>
      <c r="BA14" s="16">
        <f t="shared" si="4"/>
        <v>0</v>
      </c>
      <c r="BB14" s="277">
        <v>1</v>
      </c>
      <c r="BC14" s="12">
        <f t="shared" si="14"/>
        <v>0</v>
      </c>
      <c r="BD14" s="14">
        <f t="shared" si="5"/>
        <v>0</v>
      </c>
      <c r="BE14" s="275">
        <v>1</v>
      </c>
      <c r="BF14" s="277"/>
      <c r="BG14" s="277">
        <f t="shared" si="6"/>
        <v>0</v>
      </c>
      <c r="BH14" s="277">
        <v>1</v>
      </c>
      <c r="BI14" s="31">
        <f t="shared" si="7"/>
        <v>0</v>
      </c>
      <c r="BJ14" s="275">
        <f t="shared" si="8"/>
        <v>0</v>
      </c>
      <c r="BK14" s="275">
        <v>1</v>
      </c>
      <c r="BL14" s="32"/>
      <c r="BM14" s="277">
        <f t="shared" si="9"/>
        <v>0</v>
      </c>
      <c r="BN14" s="277">
        <v>1</v>
      </c>
      <c r="BO14" s="31"/>
      <c r="BP14" s="275"/>
      <c r="BQ14" s="275">
        <v>1</v>
      </c>
      <c r="BR14" s="19">
        <f t="shared" si="15"/>
        <v>0</v>
      </c>
      <c r="BS14" s="20">
        <f t="shared" si="10"/>
        <v>0</v>
      </c>
      <c r="BT14" s="20">
        <v>1</v>
      </c>
      <c r="BU14" s="9" t="str">
        <f t="shared" si="11"/>
        <v>مؤجل (ة) </v>
      </c>
      <c r="BV14" s="9" t="s">
        <v>58</v>
      </c>
      <c r="BX14" s="7">
        <v>5</v>
      </c>
      <c r="BY14" s="6"/>
      <c r="BZ14" s="6"/>
      <c r="CA14" s="15"/>
      <c r="CB14" s="16">
        <f t="shared" si="16"/>
        <v>0</v>
      </c>
      <c r="CC14" s="6">
        <v>1</v>
      </c>
      <c r="CD14" s="15"/>
      <c r="CE14" s="16">
        <f t="shared" si="17"/>
        <v>0</v>
      </c>
      <c r="CF14" s="6">
        <v>1</v>
      </c>
      <c r="CG14" s="12">
        <f t="shared" si="18"/>
        <v>0</v>
      </c>
      <c r="CH14" s="14">
        <f t="shared" si="19"/>
        <v>0</v>
      </c>
      <c r="CI14" s="10">
        <v>1</v>
      </c>
      <c r="CJ14" s="19">
        <f t="shared" si="20"/>
        <v>0</v>
      </c>
      <c r="CK14" s="20">
        <f t="shared" si="21"/>
        <v>0</v>
      </c>
      <c r="CL14" s="9">
        <v>1</v>
      </c>
      <c r="CM14" s="9" t="str">
        <f t="shared" si="12"/>
        <v>مؤجل (ة) </v>
      </c>
      <c r="CN14" s="9" t="s">
        <v>58</v>
      </c>
    </row>
    <row r="15" spans="2:92" ht="15.75">
      <c r="B15" s="7">
        <v>6</v>
      </c>
      <c r="C15" s="153" t="s">
        <v>122</v>
      </c>
      <c r="D15" s="152" t="s">
        <v>115</v>
      </c>
      <c r="E15" s="152"/>
      <c r="F15" s="152" t="s">
        <v>116</v>
      </c>
      <c r="G15" s="152"/>
      <c r="H15" s="152"/>
      <c r="I15" s="152"/>
      <c r="J15" s="277"/>
      <c r="K15" s="277"/>
      <c r="L15" s="277"/>
      <c r="M15" s="154"/>
      <c r="N15" s="277"/>
      <c r="O15" s="277"/>
      <c r="P15" s="153"/>
      <c r="Q15" s="153"/>
      <c r="R15" s="153"/>
      <c r="S15" s="153"/>
      <c r="T15" s="153"/>
      <c r="U15" s="155" t="s">
        <v>149</v>
      </c>
      <c r="V15" s="147" t="s">
        <v>148</v>
      </c>
      <c r="W15" s="153"/>
      <c r="X15" s="153"/>
      <c r="Y15" s="153"/>
      <c r="Z15" s="153"/>
      <c r="AA15" s="151" t="s">
        <v>147</v>
      </c>
      <c r="AB15" s="151"/>
      <c r="AC15" s="151" t="s">
        <v>145</v>
      </c>
      <c r="AD15" s="151"/>
      <c r="AE15" s="151" t="s">
        <v>146</v>
      </c>
      <c r="AF15" s="151"/>
      <c r="AH15" s="7">
        <v>6</v>
      </c>
      <c r="AI15" s="6"/>
      <c r="AJ15" s="6"/>
      <c r="AK15" s="15"/>
      <c r="AL15" s="16">
        <f t="shared" si="0"/>
        <v>0</v>
      </c>
      <c r="AM15" s="277">
        <v>1</v>
      </c>
      <c r="AN15" s="15"/>
      <c r="AO15" s="16">
        <f t="shared" si="1"/>
        <v>0</v>
      </c>
      <c r="AP15" s="277">
        <v>1</v>
      </c>
      <c r="AQ15" s="15"/>
      <c r="AR15" s="16">
        <f t="shared" si="2"/>
        <v>0</v>
      </c>
      <c r="AS15" s="277">
        <v>1</v>
      </c>
      <c r="AT15" s="12"/>
      <c r="AU15" s="14">
        <f t="shared" si="13"/>
        <v>0</v>
      </c>
      <c r="AV15" s="275">
        <v>1</v>
      </c>
      <c r="AW15" s="15"/>
      <c r="AX15" s="16">
        <f t="shared" si="3"/>
        <v>0</v>
      </c>
      <c r="AY15" s="277">
        <v>1</v>
      </c>
      <c r="AZ15" s="15"/>
      <c r="BA15" s="16">
        <f t="shared" si="4"/>
        <v>0</v>
      </c>
      <c r="BB15" s="277">
        <v>1</v>
      </c>
      <c r="BC15" s="12">
        <f t="shared" si="14"/>
        <v>0</v>
      </c>
      <c r="BD15" s="14">
        <f t="shared" si="5"/>
        <v>0</v>
      </c>
      <c r="BE15" s="275">
        <v>1</v>
      </c>
      <c r="BF15" s="277"/>
      <c r="BG15" s="277">
        <f t="shared" si="6"/>
        <v>0</v>
      </c>
      <c r="BH15" s="277">
        <v>1</v>
      </c>
      <c r="BI15" s="31">
        <f t="shared" si="7"/>
        <v>0</v>
      </c>
      <c r="BJ15" s="275">
        <f t="shared" si="8"/>
        <v>0</v>
      </c>
      <c r="BK15" s="275">
        <v>1</v>
      </c>
      <c r="BL15" s="32"/>
      <c r="BM15" s="277">
        <f t="shared" si="9"/>
        <v>0</v>
      </c>
      <c r="BN15" s="277">
        <v>1</v>
      </c>
      <c r="BO15" s="31"/>
      <c r="BP15" s="275"/>
      <c r="BQ15" s="275">
        <v>1</v>
      </c>
      <c r="BR15" s="19">
        <f t="shared" si="15"/>
        <v>0</v>
      </c>
      <c r="BS15" s="20">
        <f t="shared" si="10"/>
        <v>0</v>
      </c>
      <c r="BT15" s="20">
        <v>1</v>
      </c>
      <c r="BU15" s="9" t="str">
        <f t="shared" si="11"/>
        <v>مؤجل (ة) </v>
      </c>
      <c r="BV15" s="9" t="s">
        <v>58</v>
      </c>
      <c r="BX15" s="7">
        <v>6</v>
      </c>
      <c r="BY15" s="6"/>
      <c r="BZ15" s="6"/>
      <c r="CA15" s="15"/>
      <c r="CB15" s="16">
        <f t="shared" si="16"/>
        <v>0</v>
      </c>
      <c r="CC15" s="6">
        <v>1</v>
      </c>
      <c r="CD15" s="15"/>
      <c r="CE15" s="16">
        <f t="shared" si="17"/>
        <v>0</v>
      </c>
      <c r="CF15" s="6">
        <v>1</v>
      </c>
      <c r="CG15" s="12">
        <f t="shared" si="18"/>
        <v>0</v>
      </c>
      <c r="CH15" s="14">
        <f t="shared" si="19"/>
        <v>0</v>
      </c>
      <c r="CI15" s="10">
        <v>1</v>
      </c>
      <c r="CJ15" s="19">
        <f t="shared" si="20"/>
        <v>0</v>
      </c>
      <c r="CK15" s="20">
        <f t="shared" si="21"/>
        <v>0</v>
      </c>
      <c r="CL15" s="9">
        <v>1</v>
      </c>
      <c r="CM15" s="9" t="str">
        <f t="shared" si="12"/>
        <v>مؤجل (ة) </v>
      </c>
      <c r="CN15" s="9" t="s">
        <v>58</v>
      </c>
    </row>
    <row r="16" spans="2:92" ht="15.75">
      <c r="B16" s="7">
        <v>7</v>
      </c>
      <c r="C16" s="153" t="s">
        <v>123</v>
      </c>
      <c r="D16" s="152" t="s">
        <v>115</v>
      </c>
      <c r="E16" s="152"/>
      <c r="F16" s="152" t="s">
        <v>116</v>
      </c>
      <c r="G16" s="152"/>
      <c r="H16" s="152"/>
      <c r="I16" s="152"/>
      <c r="J16" s="277"/>
      <c r="K16" s="277"/>
      <c r="L16" s="277"/>
      <c r="M16" s="154"/>
      <c r="N16" s="277"/>
      <c r="O16" s="277"/>
      <c r="P16" s="153"/>
      <c r="Q16" s="153"/>
      <c r="R16" s="153"/>
      <c r="S16" s="153"/>
      <c r="T16" s="153"/>
      <c r="U16" s="155" t="s">
        <v>149</v>
      </c>
      <c r="V16" s="147" t="s">
        <v>148</v>
      </c>
      <c r="W16" s="153"/>
      <c r="X16" s="153"/>
      <c r="Y16" s="153"/>
      <c r="Z16" s="153"/>
      <c r="AA16" s="151" t="s">
        <v>147</v>
      </c>
      <c r="AB16" s="151"/>
      <c r="AC16" s="151" t="s">
        <v>145</v>
      </c>
      <c r="AD16" s="151"/>
      <c r="AE16" s="151" t="s">
        <v>146</v>
      </c>
      <c r="AF16" s="151"/>
      <c r="AH16" s="7">
        <v>7</v>
      </c>
      <c r="AI16" s="6"/>
      <c r="AJ16" s="6"/>
      <c r="AK16" s="15"/>
      <c r="AL16" s="16">
        <f t="shared" si="0"/>
        <v>0</v>
      </c>
      <c r="AM16" s="277">
        <v>1</v>
      </c>
      <c r="AN16" s="15"/>
      <c r="AO16" s="16">
        <f t="shared" si="1"/>
        <v>0</v>
      </c>
      <c r="AP16" s="277">
        <v>1</v>
      </c>
      <c r="AQ16" s="15"/>
      <c r="AR16" s="16">
        <f t="shared" si="2"/>
        <v>0</v>
      </c>
      <c r="AS16" s="277">
        <v>1</v>
      </c>
      <c r="AT16" s="12"/>
      <c r="AU16" s="14">
        <f t="shared" si="13"/>
        <v>0</v>
      </c>
      <c r="AV16" s="275">
        <v>1</v>
      </c>
      <c r="AW16" s="15"/>
      <c r="AX16" s="16">
        <f t="shared" si="3"/>
        <v>0</v>
      </c>
      <c r="AY16" s="277">
        <v>1</v>
      </c>
      <c r="AZ16" s="15"/>
      <c r="BA16" s="16">
        <f t="shared" si="4"/>
        <v>0</v>
      </c>
      <c r="BB16" s="277">
        <v>1</v>
      </c>
      <c r="BC16" s="12">
        <f t="shared" si="14"/>
        <v>0</v>
      </c>
      <c r="BD16" s="14">
        <f t="shared" si="5"/>
        <v>0</v>
      </c>
      <c r="BE16" s="275">
        <v>1</v>
      </c>
      <c r="BF16" s="277"/>
      <c r="BG16" s="277">
        <f t="shared" si="6"/>
        <v>0</v>
      </c>
      <c r="BH16" s="277">
        <v>1</v>
      </c>
      <c r="BI16" s="31">
        <f t="shared" si="7"/>
        <v>0</v>
      </c>
      <c r="BJ16" s="275">
        <f t="shared" si="8"/>
        <v>0</v>
      </c>
      <c r="BK16" s="275">
        <v>1</v>
      </c>
      <c r="BL16" s="32"/>
      <c r="BM16" s="277">
        <f t="shared" si="9"/>
        <v>0</v>
      </c>
      <c r="BN16" s="277">
        <v>1</v>
      </c>
      <c r="BO16" s="31"/>
      <c r="BP16" s="275"/>
      <c r="BQ16" s="275">
        <v>1</v>
      </c>
      <c r="BR16" s="19">
        <f t="shared" si="15"/>
        <v>0</v>
      </c>
      <c r="BS16" s="20">
        <f t="shared" si="10"/>
        <v>0</v>
      </c>
      <c r="BT16" s="20">
        <v>1</v>
      </c>
      <c r="BU16" s="9" t="str">
        <f t="shared" si="11"/>
        <v>مؤجل (ة) </v>
      </c>
      <c r="BV16" s="9" t="s">
        <v>58</v>
      </c>
      <c r="BX16" s="7">
        <v>7</v>
      </c>
      <c r="BY16" s="6"/>
      <c r="BZ16" s="6"/>
      <c r="CA16" s="15"/>
      <c r="CB16" s="16">
        <f t="shared" si="16"/>
        <v>0</v>
      </c>
      <c r="CC16" s="6">
        <v>1</v>
      </c>
      <c r="CD16" s="15"/>
      <c r="CE16" s="16">
        <f t="shared" si="17"/>
        <v>0</v>
      </c>
      <c r="CF16" s="6">
        <v>1</v>
      </c>
      <c r="CG16" s="12">
        <f t="shared" si="18"/>
        <v>0</v>
      </c>
      <c r="CH16" s="14">
        <f t="shared" si="19"/>
        <v>0</v>
      </c>
      <c r="CI16" s="10">
        <v>1</v>
      </c>
      <c r="CJ16" s="19">
        <f t="shared" si="20"/>
        <v>0</v>
      </c>
      <c r="CK16" s="20">
        <f t="shared" si="21"/>
        <v>0</v>
      </c>
      <c r="CL16" s="9">
        <v>1</v>
      </c>
      <c r="CM16" s="9" t="str">
        <f t="shared" si="12"/>
        <v>مؤجل (ة) </v>
      </c>
      <c r="CN16" s="9" t="s">
        <v>58</v>
      </c>
    </row>
    <row r="17" spans="2:92" ht="15.75">
      <c r="B17" s="7">
        <v>8</v>
      </c>
      <c r="C17" s="153" t="s">
        <v>124</v>
      </c>
      <c r="D17" s="152" t="s">
        <v>115</v>
      </c>
      <c r="E17" s="152"/>
      <c r="F17" s="152" t="s">
        <v>116</v>
      </c>
      <c r="G17" s="152"/>
      <c r="H17" s="152"/>
      <c r="I17" s="152"/>
      <c r="J17" s="277"/>
      <c r="K17" s="277"/>
      <c r="L17" s="277"/>
      <c r="M17" s="154"/>
      <c r="N17" s="277"/>
      <c r="O17" s="277"/>
      <c r="P17" s="153"/>
      <c r="Q17" s="153"/>
      <c r="R17" s="153"/>
      <c r="S17" s="153"/>
      <c r="T17" s="153"/>
      <c r="U17" s="155" t="s">
        <v>149</v>
      </c>
      <c r="V17" s="147" t="s">
        <v>148</v>
      </c>
      <c r="W17" s="153"/>
      <c r="X17" s="153"/>
      <c r="Y17" s="153"/>
      <c r="Z17" s="153"/>
      <c r="AA17" s="151" t="s">
        <v>147</v>
      </c>
      <c r="AB17" s="151"/>
      <c r="AC17" s="151" t="s">
        <v>145</v>
      </c>
      <c r="AD17" s="151"/>
      <c r="AE17" s="151" t="s">
        <v>146</v>
      </c>
      <c r="AF17" s="151"/>
      <c r="AH17" s="7">
        <v>8</v>
      </c>
      <c r="AI17" s="6"/>
      <c r="AJ17" s="6"/>
      <c r="AK17" s="15"/>
      <c r="AL17" s="16">
        <f t="shared" si="0"/>
        <v>0</v>
      </c>
      <c r="AM17" s="277">
        <v>1</v>
      </c>
      <c r="AN17" s="15"/>
      <c r="AO17" s="16">
        <f t="shared" si="1"/>
        <v>0</v>
      </c>
      <c r="AP17" s="277">
        <v>1</v>
      </c>
      <c r="AQ17" s="15"/>
      <c r="AR17" s="16">
        <f t="shared" si="2"/>
        <v>0</v>
      </c>
      <c r="AS17" s="277">
        <v>1</v>
      </c>
      <c r="AT17" s="12"/>
      <c r="AU17" s="14">
        <f t="shared" si="13"/>
        <v>0</v>
      </c>
      <c r="AV17" s="275">
        <v>1</v>
      </c>
      <c r="AW17" s="15"/>
      <c r="AX17" s="16">
        <f t="shared" si="3"/>
        <v>0</v>
      </c>
      <c r="AY17" s="277">
        <v>1</v>
      </c>
      <c r="AZ17" s="15"/>
      <c r="BA17" s="16">
        <f t="shared" si="4"/>
        <v>0</v>
      </c>
      <c r="BB17" s="277">
        <v>1</v>
      </c>
      <c r="BC17" s="12">
        <f t="shared" si="14"/>
        <v>0</v>
      </c>
      <c r="BD17" s="14">
        <f t="shared" si="5"/>
        <v>0</v>
      </c>
      <c r="BE17" s="275">
        <v>1</v>
      </c>
      <c r="BF17" s="277"/>
      <c r="BG17" s="277">
        <f t="shared" si="6"/>
        <v>0</v>
      </c>
      <c r="BH17" s="277">
        <v>1</v>
      </c>
      <c r="BI17" s="31">
        <f t="shared" si="7"/>
        <v>0</v>
      </c>
      <c r="BJ17" s="275">
        <f t="shared" si="8"/>
        <v>0</v>
      </c>
      <c r="BK17" s="275">
        <v>1</v>
      </c>
      <c r="BL17" s="32"/>
      <c r="BM17" s="277">
        <f t="shared" si="9"/>
        <v>0</v>
      </c>
      <c r="BN17" s="277">
        <v>1</v>
      </c>
      <c r="BO17" s="31"/>
      <c r="BP17" s="275"/>
      <c r="BQ17" s="275">
        <v>1</v>
      </c>
      <c r="BR17" s="19">
        <f t="shared" si="15"/>
        <v>0</v>
      </c>
      <c r="BS17" s="20">
        <f t="shared" si="10"/>
        <v>0</v>
      </c>
      <c r="BT17" s="20">
        <v>1</v>
      </c>
      <c r="BU17" s="9" t="str">
        <f t="shared" si="11"/>
        <v>مؤجل (ة) </v>
      </c>
      <c r="BV17" s="9" t="s">
        <v>58</v>
      </c>
      <c r="BX17" s="7">
        <v>8</v>
      </c>
      <c r="BY17" s="6"/>
      <c r="BZ17" s="6"/>
      <c r="CA17" s="15"/>
      <c r="CB17" s="16">
        <f t="shared" si="16"/>
        <v>0</v>
      </c>
      <c r="CC17" s="6">
        <v>1</v>
      </c>
      <c r="CD17" s="15"/>
      <c r="CE17" s="16">
        <f t="shared" si="17"/>
        <v>0</v>
      </c>
      <c r="CF17" s="6">
        <v>1</v>
      </c>
      <c r="CG17" s="12">
        <f t="shared" si="18"/>
        <v>0</v>
      </c>
      <c r="CH17" s="14">
        <f t="shared" si="19"/>
        <v>0</v>
      </c>
      <c r="CI17" s="10">
        <v>1</v>
      </c>
      <c r="CJ17" s="19">
        <f t="shared" si="20"/>
        <v>0</v>
      </c>
      <c r="CK17" s="20">
        <f t="shared" si="21"/>
        <v>0</v>
      </c>
      <c r="CL17" s="9">
        <v>1</v>
      </c>
      <c r="CM17" s="9" t="str">
        <f t="shared" si="12"/>
        <v>مؤجل (ة) </v>
      </c>
      <c r="CN17" s="9" t="s">
        <v>58</v>
      </c>
    </row>
    <row r="18" spans="2:92" ht="15.75">
      <c r="B18" s="7">
        <v>9</v>
      </c>
      <c r="C18" s="153" t="s">
        <v>125</v>
      </c>
      <c r="D18" s="152" t="s">
        <v>115</v>
      </c>
      <c r="E18" s="152"/>
      <c r="F18" s="152" t="s">
        <v>116</v>
      </c>
      <c r="G18" s="152"/>
      <c r="H18" s="152"/>
      <c r="I18" s="152"/>
      <c r="J18" s="277"/>
      <c r="K18" s="277"/>
      <c r="L18" s="277"/>
      <c r="M18" s="154"/>
      <c r="N18" s="277"/>
      <c r="O18" s="277"/>
      <c r="P18" s="153"/>
      <c r="Q18" s="153"/>
      <c r="R18" s="153"/>
      <c r="S18" s="153"/>
      <c r="T18" s="153"/>
      <c r="U18" s="155" t="s">
        <v>149</v>
      </c>
      <c r="V18" s="147" t="s">
        <v>148</v>
      </c>
      <c r="W18" s="153"/>
      <c r="X18" s="153"/>
      <c r="Y18" s="153"/>
      <c r="Z18" s="153"/>
      <c r="AA18" s="151" t="s">
        <v>147</v>
      </c>
      <c r="AB18" s="151"/>
      <c r="AC18" s="151" t="s">
        <v>145</v>
      </c>
      <c r="AD18" s="151"/>
      <c r="AE18" s="151" t="s">
        <v>146</v>
      </c>
      <c r="AF18" s="151"/>
      <c r="AH18" s="7">
        <v>9</v>
      </c>
      <c r="AI18" s="6"/>
      <c r="AJ18" s="6"/>
      <c r="AK18" s="15"/>
      <c r="AL18" s="16">
        <f t="shared" si="0"/>
        <v>0</v>
      </c>
      <c r="AM18" s="277">
        <v>1</v>
      </c>
      <c r="AN18" s="15"/>
      <c r="AO18" s="16">
        <f t="shared" si="1"/>
        <v>0</v>
      </c>
      <c r="AP18" s="277">
        <v>1</v>
      </c>
      <c r="AQ18" s="15"/>
      <c r="AR18" s="16">
        <f t="shared" si="2"/>
        <v>0</v>
      </c>
      <c r="AS18" s="277">
        <v>1</v>
      </c>
      <c r="AT18" s="12"/>
      <c r="AU18" s="14">
        <f t="shared" si="13"/>
        <v>0</v>
      </c>
      <c r="AV18" s="275">
        <v>1</v>
      </c>
      <c r="AW18" s="15"/>
      <c r="AX18" s="16">
        <f t="shared" si="3"/>
        <v>0</v>
      </c>
      <c r="AY18" s="277">
        <v>1</v>
      </c>
      <c r="AZ18" s="15"/>
      <c r="BA18" s="16">
        <f t="shared" si="4"/>
        <v>0</v>
      </c>
      <c r="BB18" s="277">
        <v>1</v>
      </c>
      <c r="BC18" s="12">
        <f t="shared" si="14"/>
        <v>0</v>
      </c>
      <c r="BD18" s="14">
        <f t="shared" si="5"/>
        <v>0</v>
      </c>
      <c r="BE18" s="275">
        <v>1</v>
      </c>
      <c r="BF18" s="277"/>
      <c r="BG18" s="277">
        <f t="shared" si="6"/>
        <v>0</v>
      </c>
      <c r="BH18" s="277">
        <v>1</v>
      </c>
      <c r="BI18" s="31">
        <f t="shared" si="7"/>
        <v>0</v>
      </c>
      <c r="BJ18" s="275">
        <f t="shared" si="8"/>
        <v>0</v>
      </c>
      <c r="BK18" s="275">
        <v>1</v>
      </c>
      <c r="BL18" s="32"/>
      <c r="BM18" s="277">
        <f t="shared" si="9"/>
        <v>0</v>
      </c>
      <c r="BN18" s="277">
        <v>1</v>
      </c>
      <c r="BO18" s="31"/>
      <c r="BP18" s="275"/>
      <c r="BQ18" s="275">
        <v>1</v>
      </c>
      <c r="BR18" s="19">
        <f t="shared" si="15"/>
        <v>0</v>
      </c>
      <c r="BS18" s="20">
        <f t="shared" si="10"/>
        <v>0</v>
      </c>
      <c r="BT18" s="20">
        <v>1</v>
      </c>
      <c r="BU18" s="9" t="str">
        <f t="shared" si="11"/>
        <v>مؤجل (ة) </v>
      </c>
      <c r="BV18" s="9" t="s">
        <v>58</v>
      </c>
      <c r="BX18" s="7">
        <v>9</v>
      </c>
      <c r="BY18" s="6"/>
      <c r="BZ18" s="6"/>
      <c r="CA18" s="15"/>
      <c r="CB18" s="16">
        <f t="shared" si="16"/>
        <v>0</v>
      </c>
      <c r="CC18" s="6">
        <v>1</v>
      </c>
      <c r="CD18" s="15"/>
      <c r="CE18" s="16">
        <f t="shared" si="17"/>
        <v>0</v>
      </c>
      <c r="CF18" s="6">
        <v>1</v>
      </c>
      <c r="CG18" s="12">
        <f t="shared" si="18"/>
        <v>0</v>
      </c>
      <c r="CH18" s="14">
        <f t="shared" si="19"/>
        <v>0</v>
      </c>
      <c r="CI18" s="10">
        <v>1</v>
      </c>
      <c r="CJ18" s="19">
        <f t="shared" si="20"/>
        <v>0</v>
      </c>
      <c r="CK18" s="20">
        <f t="shared" si="21"/>
        <v>0</v>
      </c>
      <c r="CL18" s="9">
        <v>1</v>
      </c>
      <c r="CM18" s="9" t="str">
        <f t="shared" si="12"/>
        <v>مؤجل (ة) </v>
      </c>
      <c r="CN18" s="9" t="s">
        <v>58</v>
      </c>
    </row>
    <row r="19" spans="2:92" ht="15.75">
      <c r="B19" s="7">
        <v>10</v>
      </c>
      <c r="C19" s="153" t="s">
        <v>126</v>
      </c>
      <c r="D19" s="152" t="s">
        <v>115</v>
      </c>
      <c r="E19" s="152"/>
      <c r="F19" s="152" t="s">
        <v>116</v>
      </c>
      <c r="G19" s="152"/>
      <c r="H19" s="152"/>
      <c r="I19" s="152"/>
      <c r="J19" s="277"/>
      <c r="K19" s="277"/>
      <c r="L19" s="277"/>
      <c r="M19" s="154"/>
      <c r="N19" s="277"/>
      <c r="O19" s="277"/>
      <c r="P19" s="153"/>
      <c r="Q19" s="153"/>
      <c r="R19" s="153"/>
      <c r="S19" s="153"/>
      <c r="T19" s="153"/>
      <c r="U19" s="155" t="s">
        <v>149</v>
      </c>
      <c r="V19" s="147" t="s">
        <v>148</v>
      </c>
      <c r="W19" s="153"/>
      <c r="X19" s="153"/>
      <c r="Y19" s="153"/>
      <c r="Z19" s="153"/>
      <c r="AA19" s="151" t="s">
        <v>147</v>
      </c>
      <c r="AB19" s="151"/>
      <c r="AC19" s="151" t="s">
        <v>145</v>
      </c>
      <c r="AD19" s="151"/>
      <c r="AE19" s="151" t="s">
        <v>146</v>
      </c>
      <c r="AF19" s="151"/>
      <c r="AH19" s="7">
        <v>10</v>
      </c>
      <c r="AI19" s="6"/>
      <c r="AJ19" s="6"/>
      <c r="AK19" s="15"/>
      <c r="AL19" s="16">
        <f t="shared" si="0"/>
        <v>0</v>
      </c>
      <c r="AM19" s="277">
        <v>1</v>
      </c>
      <c r="AN19" s="15"/>
      <c r="AO19" s="16">
        <f t="shared" si="1"/>
        <v>0</v>
      </c>
      <c r="AP19" s="277">
        <v>1</v>
      </c>
      <c r="AQ19" s="15"/>
      <c r="AR19" s="16">
        <f t="shared" si="2"/>
        <v>0</v>
      </c>
      <c r="AS19" s="277">
        <v>1</v>
      </c>
      <c r="AT19" s="12"/>
      <c r="AU19" s="14">
        <f t="shared" si="13"/>
        <v>0</v>
      </c>
      <c r="AV19" s="275">
        <v>1</v>
      </c>
      <c r="AW19" s="15"/>
      <c r="AX19" s="16">
        <f t="shared" si="3"/>
        <v>0</v>
      </c>
      <c r="AY19" s="277">
        <v>1</v>
      </c>
      <c r="AZ19" s="15"/>
      <c r="BA19" s="16">
        <f t="shared" si="4"/>
        <v>0</v>
      </c>
      <c r="BB19" s="277">
        <v>1</v>
      </c>
      <c r="BC19" s="12">
        <f t="shared" si="14"/>
        <v>0</v>
      </c>
      <c r="BD19" s="14">
        <f t="shared" si="5"/>
        <v>0</v>
      </c>
      <c r="BE19" s="275">
        <v>1</v>
      </c>
      <c r="BF19" s="277"/>
      <c r="BG19" s="277">
        <f t="shared" si="6"/>
        <v>0</v>
      </c>
      <c r="BH19" s="277">
        <v>1</v>
      </c>
      <c r="BI19" s="31">
        <f t="shared" si="7"/>
        <v>0</v>
      </c>
      <c r="BJ19" s="275">
        <f t="shared" si="8"/>
        <v>0</v>
      </c>
      <c r="BK19" s="275">
        <v>1</v>
      </c>
      <c r="BL19" s="32"/>
      <c r="BM19" s="277">
        <f t="shared" si="9"/>
        <v>0</v>
      </c>
      <c r="BN19" s="277">
        <v>1</v>
      </c>
      <c r="BO19" s="31"/>
      <c r="BP19" s="275"/>
      <c r="BQ19" s="275">
        <v>1</v>
      </c>
      <c r="BR19" s="19">
        <f t="shared" si="15"/>
        <v>0</v>
      </c>
      <c r="BS19" s="20">
        <f t="shared" si="10"/>
        <v>0</v>
      </c>
      <c r="BT19" s="20">
        <v>1</v>
      </c>
      <c r="BU19" s="9" t="str">
        <f t="shared" si="11"/>
        <v>مؤجل (ة) </v>
      </c>
      <c r="BV19" s="9" t="s">
        <v>58</v>
      </c>
      <c r="BX19" s="7">
        <v>10</v>
      </c>
      <c r="BY19" s="6"/>
      <c r="BZ19" s="6"/>
      <c r="CA19" s="15"/>
      <c r="CB19" s="16">
        <f t="shared" si="16"/>
        <v>0</v>
      </c>
      <c r="CC19" s="6">
        <v>1</v>
      </c>
      <c r="CD19" s="15"/>
      <c r="CE19" s="16">
        <f t="shared" si="17"/>
        <v>0</v>
      </c>
      <c r="CF19" s="6">
        <v>1</v>
      </c>
      <c r="CG19" s="12">
        <f t="shared" si="18"/>
        <v>0</v>
      </c>
      <c r="CH19" s="14">
        <f t="shared" si="19"/>
        <v>0</v>
      </c>
      <c r="CI19" s="10">
        <v>1</v>
      </c>
      <c r="CJ19" s="19">
        <f t="shared" si="20"/>
        <v>0</v>
      </c>
      <c r="CK19" s="20">
        <f t="shared" si="21"/>
        <v>0</v>
      </c>
      <c r="CL19" s="9">
        <v>1</v>
      </c>
      <c r="CM19" s="9" t="str">
        <f t="shared" si="12"/>
        <v>مؤجل (ة) </v>
      </c>
      <c r="CN19" s="9" t="s">
        <v>58</v>
      </c>
    </row>
    <row r="20" spans="2:92" ht="15.75">
      <c r="B20" s="7">
        <v>11</v>
      </c>
      <c r="C20" s="153" t="s">
        <v>127</v>
      </c>
      <c r="D20" s="152" t="s">
        <v>115</v>
      </c>
      <c r="E20" s="152"/>
      <c r="F20" s="152" t="s">
        <v>116</v>
      </c>
      <c r="G20" s="152"/>
      <c r="H20" s="152"/>
      <c r="I20" s="152"/>
      <c r="J20" s="277"/>
      <c r="K20" s="277"/>
      <c r="L20" s="277"/>
      <c r="M20" s="154"/>
      <c r="N20" s="277"/>
      <c r="O20" s="277"/>
      <c r="P20" s="153"/>
      <c r="Q20" s="153"/>
      <c r="R20" s="153"/>
      <c r="S20" s="153"/>
      <c r="T20" s="153"/>
      <c r="U20" s="155" t="s">
        <v>149</v>
      </c>
      <c r="V20" s="147" t="s">
        <v>148</v>
      </c>
      <c r="W20" s="153"/>
      <c r="X20" s="153"/>
      <c r="Y20" s="153"/>
      <c r="Z20" s="153"/>
      <c r="AA20" s="151" t="s">
        <v>147</v>
      </c>
      <c r="AB20" s="151"/>
      <c r="AC20" s="151" t="s">
        <v>145</v>
      </c>
      <c r="AD20" s="151"/>
      <c r="AE20" s="151" t="s">
        <v>146</v>
      </c>
      <c r="AF20" s="151"/>
      <c r="AH20" s="7">
        <v>11</v>
      </c>
      <c r="AI20" s="6"/>
      <c r="AJ20" s="6"/>
      <c r="AK20" s="15"/>
      <c r="AL20" s="16">
        <f t="shared" si="0"/>
        <v>0</v>
      </c>
      <c r="AM20" s="277">
        <v>1</v>
      </c>
      <c r="AN20" s="15"/>
      <c r="AO20" s="16">
        <f t="shared" si="1"/>
        <v>0</v>
      </c>
      <c r="AP20" s="277">
        <v>1</v>
      </c>
      <c r="AQ20" s="15"/>
      <c r="AR20" s="16">
        <f t="shared" si="2"/>
        <v>0</v>
      </c>
      <c r="AS20" s="277">
        <v>1</v>
      </c>
      <c r="AT20" s="12"/>
      <c r="AU20" s="14">
        <f t="shared" si="13"/>
        <v>0</v>
      </c>
      <c r="AV20" s="275">
        <v>1</v>
      </c>
      <c r="AW20" s="15"/>
      <c r="AX20" s="16">
        <f t="shared" si="3"/>
        <v>0</v>
      </c>
      <c r="AY20" s="277">
        <v>1</v>
      </c>
      <c r="AZ20" s="15"/>
      <c r="BA20" s="16">
        <f t="shared" si="4"/>
        <v>0</v>
      </c>
      <c r="BB20" s="277">
        <v>1</v>
      </c>
      <c r="BC20" s="12">
        <f t="shared" si="14"/>
        <v>0</v>
      </c>
      <c r="BD20" s="14">
        <f t="shared" si="5"/>
        <v>0</v>
      </c>
      <c r="BE20" s="275">
        <v>1</v>
      </c>
      <c r="BF20" s="277"/>
      <c r="BG20" s="277">
        <f t="shared" si="6"/>
        <v>0</v>
      </c>
      <c r="BH20" s="277">
        <v>1</v>
      </c>
      <c r="BI20" s="31">
        <f t="shared" si="7"/>
        <v>0</v>
      </c>
      <c r="BJ20" s="275">
        <f t="shared" si="8"/>
        <v>0</v>
      </c>
      <c r="BK20" s="275">
        <v>1</v>
      </c>
      <c r="BL20" s="32"/>
      <c r="BM20" s="277">
        <f t="shared" si="9"/>
        <v>0</v>
      </c>
      <c r="BN20" s="277">
        <v>1</v>
      </c>
      <c r="BO20" s="31"/>
      <c r="BP20" s="275"/>
      <c r="BQ20" s="275">
        <v>1</v>
      </c>
      <c r="BR20" s="19">
        <f t="shared" si="15"/>
        <v>0</v>
      </c>
      <c r="BS20" s="20">
        <f t="shared" si="10"/>
        <v>0</v>
      </c>
      <c r="BT20" s="20">
        <v>1</v>
      </c>
      <c r="BU20" s="9" t="str">
        <f t="shared" si="11"/>
        <v>مؤجل (ة) </v>
      </c>
      <c r="BV20" s="9" t="s">
        <v>58</v>
      </c>
      <c r="BX20" s="7">
        <v>11</v>
      </c>
      <c r="BY20" s="6"/>
      <c r="BZ20" s="6"/>
      <c r="CA20" s="15"/>
      <c r="CB20" s="16">
        <f t="shared" si="16"/>
        <v>0</v>
      </c>
      <c r="CC20" s="6">
        <v>1</v>
      </c>
      <c r="CD20" s="15"/>
      <c r="CE20" s="16">
        <f t="shared" si="17"/>
        <v>0</v>
      </c>
      <c r="CF20" s="6">
        <v>1</v>
      </c>
      <c r="CG20" s="12">
        <f t="shared" si="18"/>
        <v>0</v>
      </c>
      <c r="CH20" s="14">
        <f t="shared" si="19"/>
        <v>0</v>
      </c>
      <c r="CI20" s="10">
        <v>1</v>
      </c>
      <c r="CJ20" s="19">
        <f t="shared" si="20"/>
        <v>0</v>
      </c>
      <c r="CK20" s="20">
        <f t="shared" si="21"/>
        <v>0</v>
      </c>
      <c r="CL20" s="9">
        <v>1</v>
      </c>
      <c r="CM20" s="9" t="str">
        <f t="shared" si="12"/>
        <v>مؤجل (ة) </v>
      </c>
      <c r="CN20" s="9" t="s">
        <v>58</v>
      </c>
    </row>
    <row r="21" spans="2:92" ht="15.75">
      <c r="B21" s="7">
        <v>12</v>
      </c>
      <c r="C21" s="153" t="s">
        <v>128</v>
      </c>
      <c r="D21" s="152" t="s">
        <v>115</v>
      </c>
      <c r="E21" s="152"/>
      <c r="F21" s="152" t="s">
        <v>116</v>
      </c>
      <c r="G21" s="152"/>
      <c r="H21" s="152"/>
      <c r="I21" s="152"/>
      <c r="J21" s="277"/>
      <c r="K21" s="277"/>
      <c r="L21" s="277"/>
      <c r="M21" s="154"/>
      <c r="N21" s="277"/>
      <c r="O21" s="277"/>
      <c r="P21" s="153"/>
      <c r="Q21" s="153"/>
      <c r="R21" s="153"/>
      <c r="S21" s="153"/>
      <c r="T21" s="153"/>
      <c r="U21" s="155" t="s">
        <v>149</v>
      </c>
      <c r="V21" s="147" t="s">
        <v>148</v>
      </c>
      <c r="W21" s="153"/>
      <c r="X21" s="153"/>
      <c r="Y21" s="153"/>
      <c r="Z21" s="153"/>
      <c r="AA21" s="151" t="s">
        <v>147</v>
      </c>
      <c r="AB21" s="151"/>
      <c r="AC21" s="151" t="s">
        <v>145</v>
      </c>
      <c r="AD21" s="151"/>
      <c r="AE21" s="151" t="s">
        <v>146</v>
      </c>
      <c r="AF21" s="151"/>
      <c r="AH21" s="7">
        <v>12</v>
      </c>
      <c r="AI21" s="6"/>
      <c r="AJ21" s="6"/>
      <c r="AK21" s="15"/>
      <c r="AL21" s="16">
        <f t="shared" si="0"/>
        <v>0</v>
      </c>
      <c r="AM21" s="277">
        <v>1</v>
      </c>
      <c r="AN21" s="15"/>
      <c r="AO21" s="16">
        <f t="shared" si="1"/>
        <v>0</v>
      </c>
      <c r="AP21" s="277">
        <v>1</v>
      </c>
      <c r="AQ21" s="15"/>
      <c r="AR21" s="16">
        <f t="shared" si="2"/>
        <v>0</v>
      </c>
      <c r="AS21" s="277">
        <v>1</v>
      </c>
      <c r="AT21" s="12"/>
      <c r="AU21" s="14">
        <f t="shared" si="13"/>
        <v>0</v>
      </c>
      <c r="AV21" s="275">
        <v>1</v>
      </c>
      <c r="AW21" s="15"/>
      <c r="AX21" s="16">
        <f t="shared" si="3"/>
        <v>0</v>
      </c>
      <c r="AY21" s="277">
        <v>1</v>
      </c>
      <c r="AZ21" s="15"/>
      <c r="BA21" s="16">
        <f t="shared" si="4"/>
        <v>0</v>
      </c>
      <c r="BB21" s="277">
        <v>1</v>
      </c>
      <c r="BC21" s="12">
        <f t="shared" si="14"/>
        <v>0</v>
      </c>
      <c r="BD21" s="14">
        <f t="shared" si="5"/>
        <v>0</v>
      </c>
      <c r="BE21" s="275">
        <v>1</v>
      </c>
      <c r="BF21" s="277"/>
      <c r="BG21" s="277">
        <f t="shared" si="6"/>
        <v>0</v>
      </c>
      <c r="BH21" s="277">
        <v>1</v>
      </c>
      <c r="BI21" s="31">
        <f t="shared" si="7"/>
        <v>0</v>
      </c>
      <c r="BJ21" s="275">
        <f t="shared" si="8"/>
        <v>0</v>
      </c>
      <c r="BK21" s="275">
        <v>1</v>
      </c>
      <c r="BL21" s="32"/>
      <c r="BM21" s="277">
        <f t="shared" si="9"/>
        <v>0</v>
      </c>
      <c r="BN21" s="277">
        <v>1</v>
      </c>
      <c r="BO21" s="31"/>
      <c r="BP21" s="275"/>
      <c r="BQ21" s="275">
        <v>1</v>
      </c>
      <c r="BR21" s="19">
        <f t="shared" si="15"/>
        <v>0</v>
      </c>
      <c r="BS21" s="20">
        <f t="shared" si="10"/>
        <v>0</v>
      </c>
      <c r="BT21" s="20">
        <v>1</v>
      </c>
      <c r="BU21" s="9" t="str">
        <f t="shared" si="11"/>
        <v>مؤجل (ة) </v>
      </c>
      <c r="BV21" s="9" t="s">
        <v>58</v>
      </c>
      <c r="BX21" s="7">
        <v>12</v>
      </c>
      <c r="BY21" s="6"/>
      <c r="BZ21" s="6"/>
      <c r="CA21" s="15"/>
      <c r="CB21" s="16">
        <f t="shared" si="16"/>
        <v>0</v>
      </c>
      <c r="CC21" s="6">
        <v>1</v>
      </c>
      <c r="CD21" s="15"/>
      <c r="CE21" s="16">
        <f t="shared" si="17"/>
        <v>0</v>
      </c>
      <c r="CF21" s="6">
        <v>1</v>
      </c>
      <c r="CG21" s="12">
        <f t="shared" si="18"/>
        <v>0</v>
      </c>
      <c r="CH21" s="14">
        <f t="shared" si="19"/>
        <v>0</v>
      </c>
      <c r="CI21" s="10">
        <v>1</v>
      </c>
      <c r="CJ21" s="19">
        <f t="shared" si="20"/>
        <v>0</v>
      </c>
      <c r="CK21" s="20">
        <f t="shared" si="21"/>
        <v>0</v>
      </c>
      <c r="CL21" s="9">
        <v>1</v>
      </c>
      <c r="CM21" s="9" t="str">
        <f t="shared" si="12"/>
        <v>مؤجل (ة) </v>
      </c>
      <c r="CN21" s="9" t="s">
        <v>58</v>
      </c>
    </row>
    <row r="22" spans="2:92" ht="15.75">
      <c r="B22" s="7">
        <v>13</v>
      </c>
      <c r="C22" s="153" t="s">
        <v>129</v>
      </c>
      <c r="D22" s="152" t="s">
        <v>115</v>
      </c>
      <c r="E22" s="152"/>
      <c r="F22" s="152" t="s">
        <v>116</v>
      </c>
      <c r="G22" s="152"/>
      <c r="H22" s="152"/>
      <c r="I22" s="152"/>
      <c r="J22" s="277"/>
      <c r="K22" s="277"/>
      <c r="L22" s="277"/>
      <c r="M22" s="154"/>
      <c r="N22" s="277"/>
      <c r="O22" s="277"/>
      <c r="P22" s="153"/>
      <c r="Q22" s="153"/>
      <c r="R22" s="153"/>
      <c r="S22" s="153"/>
      <c r="T22" s="153"/>
      <c r="U22" s="155" t="s">
        <v>149</v>
      </c>
      <c r="V22" s="147" t="s">
        <v>148</v>
      </c>
      <c r="W22" s="153"/>
      <c r="X22" s="153"/>
      <c r="Y22" s="153"/>
      <c r="Z22" s="153"/>
      <c r="AA22" s="151" t="s">
        <v>147</v>
      </c>
      <c r="AB22" s="151"/>
      <c r="AC22" s="151" t="s">
        <v>145</v>
      </c>
      <c r="AD22" s="151"/>
      <c r="AE22" s="151" t="s">
        <v>146</v>
      </c>
      <c r="AF22" s="151"/>
      <c r="AH22" s="7">
        <v>13</v>
      </c>
      <c r="AI22" s="6"/>
      <c r="AJ22" s="6"/>
      <c r="AK22" s="15"/>
      <c r="AL22" s="16">
        <f t="shared" si="0"/>
        <v>0</v>
      </c>
      <c r="AM22" s="277">
        <v>1</v>
      </c>
      <c r="AN22" s="15"/>
      <c r="AO22" s="16">
        <f t="shared" si="1"/>
        <v>0</v>
      </c>
      <c r="AP22" s="277">
        <v>1</v>
      </c>
      <c r="AQ22" s="15"/>
      <c r="AR22" s="16">
        <f t="shared" si="2"/>
        <v>0</v>
      </c>
      <c r="AS22" s="277">
        <v>1</v>
      </c>
      <c r="AT22" s="12"/>
      <c r="AU22" s="14">
        <f t="shared" si="13"/>
        <v>0</v>
      </c>
      <c r="AV22" s="275">
        <v>1</v>
      </c>
      <c r="AW22" s="15"/>
      <c r="AX22" s="16">
        <f t="shared" si="3"/>
        <v>0</v>
      </c>
      <c r="AY22" s="277">
        <v>1</v>
      </c>
      <c r="AZ22" s="15"/>
      <c r="BA22" s="16">
        <f t="shared" si="4"/>
        <v>0</v>
      </c>
      <c r="BB22" s="277">
        <v>1</v>
      </c>
      <c r="BC22" s="12">
        <f t="shared" si="14"/>
        <v>0</v>
      </c>
      <c r="BD22" s="14">
        <f t="shared" si="5"/>
        <v>0</v>
      </c>
      <c r="BE22" s="275">
        <v>1</v>
      </c>
      <c r="BF22" s="277"/>
      <c r="BG22" s="277">
        <f t="shared" si="6"/>
        <v>0</v>
      </c>
      <c r="BH22" s="277">
        <v>1</v>
      </c>
      <c r="BI22" s="31">
        <f t="shared" si="7"/>
        <v>0</v>
      </c>
      <c r="BJ22" s="275">
        <f t="shared" si="8"/>
        <v>0</v>
      </c>
      <c r="BK22" s="275">
        <v>1</v>
      </c>
      <c r="BL22" s="32"/>
      <c r="BM22" s="277">
        <f t="shared" si="9"/>
        <v>0</v>
      </c>
      <c r="BN22" s="277">
        <v>1</v>
      </c>
      <c r="BO22" s="31"/>
      <c r="BP22" s="275"/>
      <c r="BQ22" s="275">
        <v>1</v>
      </c>
      <c r="BR22" s="19">
        <f t="shared" si="15"/>
        <v>0</v>
      </c>
      <c r="BS22" s="20">
        <f t="shared" si="10"/>
        <v>0</v>
      </c>
      <c r="BT22" s="20">
        <v>1</v>
      </c>
      <c r="BU22" s="9" t="str">
        <f t="shared" si="11"/>
        <v>مؤجل (ة) </v>
      </c>
      <c r="BV22" s="9" t="s">
        <v>58</v>
      </c>
      <c r="BX22" s="7">
        <v>13</v>
      </c>
      <c r="BY22" s="6"/>
      <c r="BZ22" s="6"/>
      <c r="CA22" s="15"/>
      <c r="CB22" s="16">
        <f t="shared" si="16"/>
        <v>0</v>
      </c>
      <c r="CC22" s="6">
        <v>1</v>
      </c>
      <c r="CD22" s="15"/>
      <c r="CE22" s="16">
        <f t="shared" si="17"/>
        <v>0</v>
      </c>
      <c r="CF22" s="6">
        <v>1</v>
      </c>
      <c r="CG22" s="12">
        <f t="shared" si="18"/>
        <v>0</v>
      </c>
      <c r="CH22" s="14">
        <f t="shared" si="19"/>
        <v>0</v>
      </c>
      <c r="CI22" s="10">
        <v>1</v>
      </c>
      <c r="CJ22" s="19">
        <f t="shared" si="20"/>
        <v>0</v>
      </c>
      <c r="CK22" s="20">
        <f t="shared" si="21"/>
        <v>0</v>
      </c>
      <c r="CL22" s="9">
        <v>1</v>
      </c>
      <c r="CM22" s="9" t="str">
        <f t="shared" si="12"/>
        <v>مؤجل (ة) </v>
      </c>
      <c r="CN22" s="9" t="s">
        <v>58</v>
      </c>
    </row>
    <row r="23" spans="2:92" ht="15.75">
      <c r="B23" s="7">
        <v>14</v>
      </c>
      <c r="C23" s="153" t="s">
        <v>130</v>
      </c>
      <c r="D23" s="152" t="s">
        <v>115</v>
      </c>
      <c r="E23" s="152"/>
      <c r="F23" s="152" t="s">
        <v>116</v>
      </c>
      <c r="G23" s="152"/>
      <c r="H23" s="152"/>
      <c r="I23" s="152"/>
      <c r="J23" s="277"/>
      <c r="K23" s="277"/>
      <c r="L23" s="277"/>
      <c r="M23" s="154"/>
      <c r="N23" s="277"/>
      <c r="O23" s="277"/>
      <c r="P23" s="153"/>
      <c r="Q23" s="153"/>
      <c r="R23" s="153"/>
      <c r="S23" s="153"/>
      <c r="T23" s="153"/>
      <c r="U23" s="155" t="s">
        <v>149</v>
      </c>
      <c r="V23" s="147" t="s">
        <v>148</v>
      </c>
      <c r="W23" s="153"/>
      <c r="X23" s="153"/>
      <c r="Y23" s="153"/>
      <c r="Z23" s="153"/>
      <c r="AA23" s="151" t="s">
        <v>147</v>
      </c>
      <c r="AB23" s="151"/>
      <c r="AC23" s="151" t="s">
        <v>145</v>
      </c>
      <c r="AD23" s="151"/>
      <c r="AE23" s="151" t="s">
        <v>146</v>
      </c>
      <c r="AF23" s="151"/>
      <c r="AH23" s="7">
        <v>14</v>
      </c>
      <c r="AI23" s="6"/>
      <c r="AJ23" s="6"/>
      <c r="AK23" s="15"/>
      <c r="AL23" s="16">
        <f t="shared" si="0"/>
        <v>0</v>
      </c>
      <c r="AM23" s="277">
        <v>1</v>
      </c>
      <c r="AN23" s="15"/>
      <c r="AO23" s="16">
        <f t="shared" si="1"/>
        <v>0</v>
      </c>
      <c r="AP23" s="277">
        <v>1</v>
      </c>
      <c r="AQ23" s="15"/>
      <c r="AR23" s="16">
        <f t="shared" si="2"/>
        <v>0</v>
      </c>
      <c r="AS23" s="277">
        <v>1</v>
      </c>
      <c r="AT23" s="12"/>
      <c r="AU23" s="14">
        <f t="shared" si="13"/>
        <v>0</v>
      </c>
      <c r="AV23" s="275">
        <v>1</v>
      </c>
      <c r="AW23" s="15"/>
      <c r="AX23" s="16">
        <f t="shared" si="3"/>
        <v>0</v>
      </c>
      <c r="AY23" s="277">
        <v>1</v>
      </c>
      <c r="AZ23" s="15"/>
      <c r="BA23" s="16">
        <f t="shared" si="4"/>
        <v>0</v>
      </c>
      <c r="BB23" s="277">
        <v>1</v>
      </c>
      <c r="BC23" s="12">
        <f t="shared" si="14"/>
        <v>0</v>
      </c>
      <c r="BD23" s="14">
        <f t="shared" si="5"/>
        <v>0</v>
      </c>
      <c r="BE23" s="275">
        <v>1</v>
      </c>
      <c r="BF23" s="277"/>
      <c r="BG23" s="277">
        <f t="shared" si="6"/>
        <v>0</v>
      </c>
      <c r="BH23" s="277">
        <v>1</v>
      </c>
      <c r="BI23" s="31">
        <f t="shared" si="7"/>
        <v>0</v>
      </c>
      <c r="BJ23" s="275">
        <f t="shared" si="8"/>
        <v>0</v>
      </c>
      <c r="BK23" s="275">
        <v>1</v>
      </c>
      <c r="BL23" s="32"/>
      <c r="BM23" s="277">
        <f t="shared" si="9"/>
        <v>0</v>
      </c>
      <c r="BN23" s="277">
        <v>1</v>
      </c>
      <c r="BO23" s="31"/>
      <c r="BP23" s="275"/>
      <c r="BQ23" s="275">
        <v>1</v>
      </c>
      <c r="BR23" s="19">
        <f t="shared" si="15"/>
        <v>0</v>
      </c>
      <c r="BS23" s="20">
        <f t="shared" si="10"/>
        <v>0</v>
      </c>
      <c r="BT23" s="20">
        <v>1</v>
      </c>
      <c r="BU23" s="9" t="str">
        <f t="shared" si="11"/>
        <v>مؤجل (ة) </v>
      </c>
      <c r="BV23" s="9" t="s">
        <v>58</v>
      </c>
      <c r="BX23" s="7">
        <v>14</v>
      </c>
      <c r="BY23" s="6"/>
      <c r="BZ23" s="6"/>
      <c r="CA23" s="15"/>
      <c r="CB23" s="16">
        <f t="shared" si="16"/>
        <v>0</v>
      </c>
      <c r="CC23" s="6">
        <v>1</v>
      </c>
      <c r="CD23" s="15"/>
      <c r="CE23" s="16">
        <f t="shared" si="17"/>
        <v>0</v>
      </c>
      <c r="CF23" s="6">
        <v>1</v>
      </c>
      <c r="CG23" s="12">
        <f t="shared" si="18"/>
        <v>0</v>
      </c>
      <c r="CH23" s="14">
        <f t="shared" si="19"/>
        <v>0</v>
      </c>
      <c r="CI23" s="10">
        <v>1</v>
      </c>
      <c r="CJ23" s="19">
        <f t="shared" si="20"/>
        <v>0</v>
      </c>
      <c r="CK23" s="20">
        <f t="shared" si="21"/>
        <v>0</v>
      </c>
      <c r="CL23" s="9">
        <v>1</v>
      </c>
      <c r="CM23" s="9" t="str">
        <f t="shared" si="12"/>
        <v>مؤجل (ة) </v>
      </c>
      <c r="CN23" s="9" t="s">
        <v>58</v>
      </c>
    </row>
    <row r="24" spans="2:92" ht="15.75">
      <c r="B24" s="7">
        <v>15</v>
      </c>
      <c r="C24" s="153" t="s">
        <v>131</v>
      </c>
      <c r="D24" s="152" t="s">
        <v>115</v>
      </c>
      <c r="E24" s="152"/>
      <c r="F24" s="152" t="s">
        <v>116</v>
      </c>
      <c r="G24" s="152"/>
      <c r="H24" s="152"/>
      <c r="I24" s="152"/>
      <c r="J24" s="277"/>
      <c r="K24" s="277"/>
      <c r="L24" s="277"/>
      <c r="M24" s="154"/>
      <c r="N24" s="277"/>
      <c r="O24" s="277"/>
      <c r="P24" s="153"/>
      <c r="Q24" s="153"/>
      <c r="R24" s="153"/>
      <c r="S24" s="153"/>
      <c r="T24" s="153"/>
      <c r="U24" s="155" t="s">
        <v>149</v>
      </c>
      <c r="V24" s="147" t="s">
        <v>148</v>
      </c>
      <c r="W24" s="153"/>
      <c r="X24" s="153"/>
      <c r="Y24" s="153"/>
      <c r="Z24" s="153"/>
      <c r="AA24" s="151" t="s">
        <v>147</v>
      </c>
      <c r="AB24" s="151"/>
      <c r="AC24" s="151" t="s">
        <v>145</v>
      </c>
      <c r="AD24" s="151"/>
      <c r="AE24" s="151" t="s">
        <v>146</v>
      </c>
      <c r="AF24" s="151"/>
      <c r="AH24" s="7">
        <v>15</v>
      </c>
      <c r="AI24" s="6"/>
      <c r="AJ24" s="6"/>
      <c r="AK24" s="15"/>
      <c r="AL24" s="16">
        <f t="shared" si="0"/>
        <v>0</v>
      </c>
      <c r="AM24" s="277">
        <v>1</v>
      </c>
      <c r="AN24" s="15"/>
      <c r="AO24" s="16">
        <f t="shared" si="1"/>
        <v>0</v>
      </c>
      <c r="AP24" s="277">
        <v>1</v>
      </c>
      <c r="AQ24" s="15"/>
      <c r="AR24" s="16">
        <f t="shared" si="2"/>
        <v>0</v>
      </c>
      <c r="AS24" s="277">
        <v>1</v>
      </c>
      <c r="AT24" s="12"/>
      <c r="AU24" s="14">
        <f t="shared" si="13"/>
        <v>0</v>
      </c>
      <c r="AV24" s="275">
        <v>1</v>
      </c>
      <c r="AW24" s="15"/>
      <c r="AX24" s="16">
        <f t="shared" si="3"/>
        <v>0</v>
      </c>
      <c r="AY24" s="277">
        <v>1</v>
      </c>
      <c r="AZ24" s="15"/>
      <c r="BA24" s="16">
        <f t="shared" si="4"/>
        <v>0</v>
      </c>
      <c r="BB24" s="277">
        <v>1</v>
      </c>
      <c r="BC24" s="12">
        <f t="shared" si="14"/>
        <v>0</v>
      </c>
      <c r="BD24" s="14">
        <f t="shared" si="5"/>
        <v>0</v>
      </c>
      <c r="BE24" s="275">
        <v>1</v>
      </c>
      <c r="BF24" s="277"/>
      <c r="BG24" s="277">
        <f t="shared" si="6"/>
        <v>0</v>
      </c>
      <c r="BH24" s="277">
        <v>1</v>
      </c>
      <c r="BI24" s="31">
        <f t="shared" si="7"/>
        <v>0</v>
      </c>
      <c r="BJ24" s="275">
        <f t="shared" si="8"/>
        <v>0</v>
      </c>
      <c r="BK24" s="275">
        <v>1</v>
      </c>
      <c r="BL24" s="32"/>
      <c r="BM24" s="277">
        <f t="shared" si="9"/>
        <v>0</v>
      </c>
      <c r="BN24" s="277">
        <v>1</v>
      </c>
      <c r="BO24" s="31"/>
      <c r="BP24" s="275"/>
      <c r="BQ24" s="275">
        <v>1</v>
      </c>
      <c r="BR24" s="19">
        <f t="shared" si="15"/>
        <v>0</v>
      </c>
      <c r="BS24" s="20">
        <f t="shared" si="10"/>
        <v>0</v>
      </c>
      <c r="BT24" s="20">
        <v>1</v>
      </c>
      <c r="BU24" s="9" t="str">
        <f t="shared" si="11"/>
        <v>مؤجل (ة) </v>
      </c>
      <c r="BV24" s="9" t="s">
        <v>58</v>
      </c>
      <c r="BX24" s="7">
        <v>15</v>
      </c>
      <c r="BY24" s="6"/>
      <c r="BZ24" s="6"/>
      <c r="CA24" s="15"/>
      <c r="CB24" s="16">
        <f t="shared" si="16"/>
        <v>0</v>
      </c>
      <c r="CC24" s="6">
        <v>1</v>
      </c>
      <c r="CD24" s="15"/>
      <c r="CE24" s="16">
        <f t="shared" si="17"/>
        <v>0</v>
      </c>
      <c r="CF24" s="6">
        <v>1</v>
      </c>
      <c r="CG24" s="12">
        <f t="shared" si="18"/>
        <v>0</v>
      </c>
      <c r="CH24" s="14">
        <f t="shared" si="19"/>
        <v>0</v>
      </c>
      <c r="CI24" s="10">
        <v>1</v>
      </c>
      <c r="CJ24" s="19">
        <f t="shared" si="20"/>
        <v>0</v>
      </c>
      <c r="CK24" s="20">
        <f t="shared" si="21"/>
        <v>0</v>
      </c>
      <c r="CL24" s="9">
        <v>1</v>
      </c>
      <c r="CM24" s="9" t="str">
        <f t="shared" si="12"/>
        <v>مؤجل (ة) </v>
      </c>
      <c r="CN24" s="9" t="s">
        <v>58</v>
      </c>
    </row>
    <row r="25" spans="2:92" ht="15.75">
      <c r="B25" s="7">
        <v>16</v>
      </c>
      <c r="C25" s="153" t="s">
        <v>132</v>
      </c>
      <c r="D25" s="152" t="s">
        <v>115</v>
      </c>
      <c r="E25" s="152"/>
      <c r="F25" s="152" t="s">
        <v>116</v>
      </c>
      <c r="G25" s="152"/>
      <c r="H25" s="152"/>
      <c r="I25" s="152"/>
      <c r="J25" s="277"/>
      <c r="K25" s="277"/>
      <c r="L25" s="277"/>
      <c r="M25" s="154"/>
      <c r="N25" s="277"/>
      <c r="O25" s="277"/>
      <c r="P25" s="153"/>
      <c r="Q25" s="153"/>
      <c r="R25" s="153"/>
      <c r="S25" s="153"/>
      <c r="T25" s="153"/>
      <c r="U25" s="155" t="s">
        <v>149</v>
      </c>
      <c r="V25" s="147" t="s">
        <v>148</v>
      </c>
      <c r="W25" s="153"/>
      <c r="X25" s="153"/>
      <c r="Y25" s="153"/>
      <c r="Z25" s="153"/>
      <c r="AA25" s="151" t="s">
        <v>147</v>
      </c>
      <c r="AB25" s="151"/>
      <c r="AC25" s="151" t="s">
        <v>145</v>
      </c>
      <c r="AD25" s="151"/>
      <c r="AE25" s="151" t="s">
        <v>146</v>
      </c>
      <c r="AF25" s="151"/>
      <c r="AH25" s="7">
        <v>16</v>
      </c>
      <c r="AI25" s="6"/>
      <c r="AJ25" s="6"/>
      <c r="AK25" s="15"/>
      <c r="AL25" s="16">
        <f t="shared" si="0"/>
        <v>0</v>
      </c>
      <c r="AM25" s="277">
        <v>1</v>
      </c>
      <c r="AN25" s="15"/>
      <c r="AO25" s="16">
        <f t="shared" si="1"/>
        <v>0</v>
      </c>
      <c r="AP25" s="277">
        <v>1</v>
      </c>
      <c r="AQ25" s="15"/>
      <c r="AR25" s="16">
        <f t="shared" si="2"/>
        <v>0</v>
      </c>
      <c r="AS25" s="277">
        <v>1</v>
      </c>
      <c r="AT25" s="12"/>
      <c r="AU25" s="14">
        <f t="shared" si="13"/>
        <v>0</v>
      </c>
      <c r="AV25" s="275">
        <v>1</v>
      </c>
      <c r="AW25" s="15"/>
      <c r="AX25" s="16">
        <f t="shared" si="3"/>
        <v>0</v>
      </c>
      <c r="AY25" s="277">
        <v>1</v>
      </c>
      <c r="AZ25" s="15"/>
      <c r="BA25" s="16">
        <f t="shared" si="4"/>
        <v>0</v>
      </c>
      <c r="BB25" s="277">
        <v>1</v>
      </c>
      <c r="BC25" s="12">
        <f t="shared" si="14"/>
        <v>0</v>
      </c>
      <c r="BD25" s="14">
        <f t="shared" si="5"/>
        <v>0</v>
      </c>
      <c r="BE25" s="275">
        <v>1</v>
      </c>
      <c r="BF25" s="277"/>
      <c r="BG25" s="277">
        <f t="shared" si="6"/>
        <v>0</v>
      </c>
      <c r="BH25" s="277">
        <v>1</v>
      </c>
      <c r="BI25" s="31">
        <f t="shared" si="7"/>
        <v>0</v>
      </c>
      <c r="BJ25" s="275">
        <f t="shared" si="8"/>
        <v>0</v>
      </c>
      <c r="BK25" s="275">
        <v>1</v>
      </c>
      <c r="BL25" s="32"/>
      <c r="BM25" s="277">
        <f t="shared" si="9"/>
        <v>0</v>
      </c>
      <c r="BN25" s="277">
        <v>1</v>
      </c>
      <c r="BO25" s="31"/>
      <c r="BP25" s="275"/>
      <c r="BQ25" s="275">
        <v>1</v>
      </c>
      <c r="BR25" s="19">
        <f t="shared" si="15"/>
        <v>0</v>
      </c>
      <c r="BS25" s="20">
        <f t="shared" si="10"/>
        <v>0</v>
      </c>
      <c r="BT25" s="20">
        <v>1</v>
      </c>
      <c r="BU25" s="9" t="str">
        <f t="shared" si="11"/>
        <v>مؤجل (ة) </v>
      </c>
      <c r="BV25" s="9" t="s">
        <v>58</v>
      </c>
      <c r="BX25" s="7">
        <v>16</v>
      </c>
      <c r="BY25" s="6"/>
      <c r="BZ25" s="6"/>
      <c r="CA25" s="15"/>
      <c r="CB25" s="16">
        <f t="shared" si="16"/>
        <v>0</v>
      </c>
      <c r="CC25" s="6">
        <v>1</v>
      </c>
      <c r="CD25" s="15"/>
      <c r="CE25" s="16">
        <f t="shared" si="17"/>
        <v>0</v>
      </c>
      <c r="CF25" s="6">
        <v>1</v>
      </c>
      <c r="CG25" s="12">
        <f t="shared" si="18"/>
        <v>0</v>
      </c>
      <c r="CH25" s="14">
        <f t="shared" si="19"/>
        <v>0</v>
      </c>
      <c r="CI25" s="10">
        <v>1</v>
      </c>
      <c r="CJ25" s="19">
        <f t="shared" si="20"/>
        <v>0</v>
      </c>
      <c r="CK25" s="20">
        <f t="shared" si="21"/>
        <v>0</v>
      </c>
      <c r="CL25" s="9">
        <v>1</v>
      </c>
      <c r="CM25" s="9" t="str">
        <f t="shared" si="12"/>
        <v>مؤجل (ة) </v>
      </c>
      <c r="CN25" s="9" t="s">
        <v>58</v>
      </c>
    </row>
    <row r="26" spans="2:92" ht="15.75">
      <c r="B26" s="7">
        <v>17</v>
      </c>
      <c r="C26" s="153" t="s">
        <v>133</v>
      </c>
      <c r="D26" s="152" t="s">
        <v>115</v>
      </c>
      <c r="E26" s="152"/>
      <c r="F26" s="152" t="s">
        <v>116</v>
      </c>
      <c r="G26" s="152"/>
      <c r="H26" s="152"/>
      <c r="I26" s="152"/>
      <c r="J26" s="277"/>
      <c r="K26" s="277"/>
      <c r="L26" s="277"/>
      <c r="M26" s="154"/>
      <c r="N26" s="277"/>
      <c r="O26" s="277"/>
      <c r="P26" s="153"/>
      <c r="Q26" s="153"/>
      <c r="R26" s="153"/>
      <c r="S26" s="153"/>
      <c r="T26" s="153"/>
      <c r="U26" s="155" t="s">
        <v>149</v>
      </c>
      <c r="V26" s="147" t="s">
        <v>148</v>
      </c>
      <c r="W26" s="153"/>
      <c r="X26" s="153"/>
      <c r="Y26" s="153"/>
      <c r="Z26" s="153"/>
      <c r="AA26" s="151" t="s">
        <v>147</v>
      </c>
      <c r="AB26" s="151"/>
      <c r="AC26" s="151" t="s">
        <v>145</v>
      </c>
      <c r="AD26" s="151"/>
      <c r="AE26" s="151" t="s">
        <v>146</v>
      </c>
      <c r="AF26" s="151"/>
      <c r="AH26" s="7">
        <v>17</v>
      </c>
      <c r="AI26" s="6"/>
      <c r="AJ26" s="6"/>
      <c r="AK26" s="15"/>
      <c r="AL26" s="16">
        <f t="shared" si="0"/>
        <v>0</v>
      </c>
      <c r="AM26" s="277">
        <v>1</v>
      </c>
      <c r="AN26" s="15"/>
      <c r="AO26" s="16">
        <f t="shared" si="1"/>
        <v>0</v>
      </c>
      <c r="AP26" s="277">
        <v>1</v>
      </c>
      <c r="AQ26" s="15"/>
      <c r="AR26" s="16">
        <f t="shared" si="2"/>
        <v>0</v>
      </c>
      <c r="AS26" s="277">
        <v>1</v>
      </c>
      <c r="AT26" s="12"/>
      <c r="AU26" s="14">
        <f t="shared" si="13"/>
        <v>0</v>
      </c>
      <c r="AV26" s="275">
        <v>1</v>
      </c>
      <c r="AW26" s="15"/>
      <c r="AX26" s="16">
        <f t="shared" si="3"/>
        <v>0</v>
      </c>
      <c r="AY26" s="277">
        <v>1</v>
      </c>
      <c r="AZ26" s="15"/>
      <c r="BA26" s="16">
        <f t="shared" si="4"/>
        <v>0</v>
      </c>
      <c r="BB26" s="277">
        <v>1</v>
      </c>
      <c r="BC26" s="12">
        <f t="shared" si="14"/>
        <v>0</v>
      </c>
      <c r="BD26" s="14">
        <f t="shared" si="5"/>
        <v>0</v>
      </c>
      <c r="BE26" s="275">
        <v>1</v>
      </c>
      <c r="BF26" s="277"/>
      <c r="BG26" s="277">
        <f t="shared" si="6"/>
        <v>0</v>
      </c>
      <c r="BH26" s="277">
        <v>1</v>
      </c>
      <c r="BI26" s="31">
        <f t="shared" si="7"/>
        <v>0</v>
      </c>
      <c r="BJ26" s="275">
        <f t="shared" si="8"/>
        <v>0</v>
      </c>
      <c r="BK26" s="275">
        <v>1</v>
      </c>
      <c r="BL26" s="32"/>
      <c r="BM26" s="277">
        <f t="shared" si="9"/>
        <v>0</v>
      </c>
      <c r="BN26" s="277">
        <v>1</v>
      </c>
      <c r="BO26" s="31"/>
      <c r="BP26" s="275"/>
      <c r="BQ26" s="275">
        <v>1</v>
      </c>
      <c r="BR26" s="19">
        <f t="shared" si="15"/>
        <v>0</v>
      </c>
      <c r="BS26" s="20">
        <f t="shared" si="10"/>
        <v>0</v>
      </c>
      <c r="BT26" s="20">
        <v>1</v>
      </c>
      <c r="BU26" s="9" t="str">
        <f t="shared" si="11"/>
        <v>مؤجل (ة) </v>
      </c>
      <c r="BV26" s="9" t="s">
        <v>58</v>
      </c>
      <c r="BX26" s="7">
        <v>17</v>
      </c>
      <c r="BY26" s="6"/>
      <c r="BZ26" s="6"/>
      <c r="CA26" s="15"/>
      <c r="CB26" s="16">
        <f t="shared" si="16"/>
        <v>0</v>
      </c>
      <c r="CC26" s="6">
        <v>1</v>
      </c>
      <c r="CD26" s="15"/>
      <c r="CE26" s="16">
        <f t="shared" si="17"/>
        <v>0</v>
      </c>
      <c r="CF26" s="6">
        <v>1</v>
      </c>
      <c r="CG26" s="12">
        <f t="shared" si="18"/>
        <v>0</v>
      </c>
      <c r="CH26" s="14">
        <f t="shared" si="19"/>
        <v>0</v>
      </c>
      <c r="CI26" s="10">
        <v>1</v>
      </c>
      <c r="CJ26" s="19">
        <f t="shared" si="20"/>
        <v>0</v>
      </c>
      <c r="CK26" s="20">
        <f t="shared" si="21"/>
        <v>0</v>
      </c>
      <c r="CL26" s="9">
        <v>1</v>
      </c>
      <c r="CM26" s="9" t="str">
        <f t="shared" si="12"/>
        <v>مؤجل (ة) </v>
      </c>
      <c r="CN26" s="9" t="s">
        <v>58</v>
      </c>
    </row>
    <row r="27" spans="2:92" ht="15.75">
      <c r="B27" s="7">
        <v>18</v>
      </c>
      <c r="C27" s="153" t="s">
        <v>134</v>
      </c>
      <c r="D27" s="152" t="s">
        <v>115</v>
      </c>
      <c r="E27" s="152"/>
      <c r="F27" s="152" t="s">
        <v>116</v>
      </c>
      <c r="G27" s="152"/>
      <c r="H27" s="152"/>
      <c r="I27" s="152"/>
      <c r="J27" s="277"/>
      <c r="K27" s="277"/>
      <c r="L27" s="277"/>
      <c r="M27" s="154"/>
      <c r="N27" s="277"/>
      <c r="O27" s="277"/>
      <c r="P27" s="153"/>
      <c r="Q27" s="153"/>
      <c r="R27" s="153"/>
      <c r="S27" s="153"/>
      <c r="T27" s="153"/>
      <c r="U27" s="155" t="s">
        <v>149</v>
      </c>
      <c r="V27" s="147" t="s">
        <v>148</v>
      </c>
      <c r="W27" s="153"/>
      <c r="X27" s="153"/>
      <c r="Y27" s="153"/>
      <c r="Z27" s="153"/>
      <c r="AA27" s="151" t="s">
        <v>147</v>
      </c>
      <c r="AB27" s="151"/>
      <c r="AC27" s="151" t="s">
        <v>145</v>
      </c>
      <c r="AD27" s="151"/>
      <c r="AE27" s="151" t="s">
        <v>146</v>
      </c>
      <c r="AF27" s="151"/>
      <c r="AH27" s="7">
        <v>18</v>
      </c>
      <c r="AI27" s="6"/>
      <c r="AJ27" s="6"/>
      <c r="AK27" s="15"/>
      <c r="AL27" s="16">
        <f t="shared" si="0"/>
        <v>0</v>
      </c>
      <c r="AM27" s="277">
        <v>1</v>
      </c>
      <c r="AN27" s="15"/>
      <c r="AO27" s="16">
        <f t="shared" si="1"/>
        <v>0</v>
      </c>
      <c r="AP27" s="277">
        <v>1</v>
      </c>
      <c r="AQ27" s="15"/>
      <c r="AR27" s="16">
        <f t="shared" si="2"/>
        <v>0</v>
      </c>
      <c r="AS27" s="277">
        <v>1</v>
      </c>
      <c r="AT27" s="12"/>
      <c r="AU27" s="14">
        <f t="shared" si="13"/>
        <v>0</v>
      </c>
      <c r="AV27" s="275">
        <v>1</v>
      </c>
      <c r="AW27" s="15"/>
      <c r="AX27" s="16">
        <f t="shared" si="3"/>
        <v>0</v>
      </c>
      <c r="AY27" s="277">
        <v>1</v>
      </c>
      <c r="AZ27" s="15"/>
      <c r="BA27" s="16">
        <f t="shared" si="4"/>
        <v>0</v>
      </c>
      <c r="BB27" s="277">
        <v>1</v>
      </c>
      <c r="BC27" s="12">
        <f t="shared" si="14"/>
        <v>0</v>
      </c>
      <c r="BD27" s="14">
        <f t="shared" si="5"/>
        <v>0</v>
      </c>
      <c r="BE27" s="275">
        <v>1</v>
      </c>
      <c r="BF27" s="277"/>
      <c r="BG27" s="277">
        <f t="shared" si="6"/>
        <v>0</v>
      </c>
      <c r="BH27" s="277">
        <v>1</v>
      </c>
      <c r="BI27" s="31">
        <f t="shared" si="7"/>
        <v>0</v>
      </c>
      <c r="BJ27" s="275">
        <f t="shared" si="8"/>
        <v>0</v>
      </c>
      <c r="BK27" s="275">
        <v>1</v>
      </c>
      <c r="BL27" s="32"/>
      <c r="BM27" s="277">
        <f t="shared" si="9"/>
        <v>0</v>
      </c>
      <c r="BN27" s="277">
        <v>1</v>
      </c>
      <c r="BO27" s="31"/>
      <c r="BP27" s="275"/>
      <c r="BQ27" s="275">
        <v>1</v>
      </c>
      <c r="BR27" s="19">
        <f t="shared" si="15"/>
        <v>0</v>
      </c>
      <c r="BS27" s="20">
        <f t="shared" si="10"/>
        <v>0</v>
      </c>
      <c r="BT27" s="20">
        <v>1</v>
      </c>
      <c r="BU27" s="9" t="str">
        <f t="shared" si="11"/>
        <v>مؤجل (ة) </v>
      </c>
      <c r="BV27" s="9" t="s">
        <v>58</v>
      </c>
      <c r="BX27" s="7">
        <v>18</v>
      </c>
      <c r="BY27" s="6"/>
      <c r="BZ27" s="6"/>
      <c r="CA27" s="15"/>
      <c r="CB27" s="16">
        <f t="shared" si="16"/>
        <v>0</v>
      </c>
      <c r="CC27" s="6">
        <v>1</v>
      </c>
      <c r="CD27" s="15"/>
      <c r="CE27" s="16">
        <f t="shared" si="17"/>
        <v>0</v>
      </c>
      <c r="CF27" s="6">
        <v>1</v>
      </c>
      <c r="CG27" s="12">
        <f t="shared" si="18"/>
        <v>0</v>
      </c>
      <c r="CH27" s="14">
        <f t="shared" si="19"/>
        <v>0</v>
      </c>
      <c r="CI27" s="10">
        <v>1</v>
      </c>
      <c r="CJ27" s="19">
        <f t="shared" si="20"/>
        <v>0</v>
      </c>
      <c r="CK27" s="20">
        <f t="shared" si="21"/>
        <v>0</v>
      </c>
      <c r="CL27" s="9">
        <v>1</v>
      </c>
      <c r="CM27" s="9" t="str">
        <f t="shared" si="12"/>
        <v>مؤجل (ة) </v>
      </c>
      <c r="CN27" s="9" t="s">
        <v>58</v>
      </c>
    </row>
    <row r="28" spans="2:92" ht="15.75">
      <c r="B28" s="7">
        <v>19</v>
      </c>
      <c r="C28" s="153" t="s">
        <v>135</v>
      </c>
      <c r="D28" s="152" t="s">
        <v>115</v>
      </c>
      <c r="E28" s="152"/>
      <c r="F28" s="152" t="s">
        <v>116</v>
      </c>
      <c r="G28" s="152"/>
      <c r="H28" s="152"/>
      <c r="I28" s="152"/>
      <c r="J28" s="277"/>
      <c r="K28" s="277"/>
      <c r="L28" s="277"/>
      <c r="M28" s="154"/>
      <c r="N28" s="277"/>
      <c r="O28" s="277"/>
      <c r="P28" s="153"/>
      <c r="Q28" s="153"/>
      <c r="R28" s="153"/>
      <c r="S28" s="153"/>
      <c r="T28" s="153"/>
      <c r="U28" s="155" t="s">
        <v>149</v>
      </c>
      <c r="V28" s="147" t="s">
        <v>148</v>
      </c>
      <c r="W28" s="153"/>
      <c r="X28" s="153"/>
      <c r="Y28" s="153"/>
      <c r="Z28" s="153"/>
      <c r="AA28" s="151" t="s">
        <v>147</v>
      </c>
      <c r="AB28" s="151"/>
      <c r="AC28" s="151" t="s">
        <v>145</v>
      </c>
      <c r="AD28" s="151"/>
      <c r="AE28" s="151" t="s">
        <v>146</v>
      </c>
      <c r="AF28" s="151"/>
      <c r="AH28" s="7">
        <v>19</v>
      </c>
      <c r="AI28" s="6"/>
      <c r="AJ28" s="6"/>
      <c r="AK28" s="15"/>
      <c r="AL28" s="16">
        <f t="shared" si="0"/>
        <v>0</v>
      </c>
      <c r="AM28" s="277">
        <v>1</v>
      </c>
      <c r="AN28" s="15"/>
      <c r="AO28" s="16">
        <f t="shared" si="1"/>
        <v>0</v>
      </c>
      <c r="AP28" s="277">
        <v>1</v>
      </c>
      <c r="AQ28" s="15"/>
      <c r="AR28" s="16">
        <f t="shared" si="2"/>
        <v>0</v>
      </c>
      <c r="AS28" s="277">
        <v>1</v>
      </c>
      <c r="AT28" s="12"/>
      <c r="AU28" s="14">
        <f t="shared" si="13"/>
        <v>0</v>
      </c>
      <c r="AV28" s="275">
        <v>1</v>
      </c>
      <c r="AW28" s="15"/>
      <c r="AX28" s="16">
        <f t="shared" si="3"/>
        <v>0</v>
      </c>
      <c r="AY28" s="277">
        <v>1</v>
      </c>
      <c r="AZ28" s="15"/>
      <c r="BA28" s="16">
        <f t="shared" si="4"/>
        <v>0</v>
      </c>
      <c r="BB28" s="277">
        <v>1</v>
      </c>
      <c r="BC28" s="12">
        <f t="shared" si="14"/>
        <v>0</v>
      </c>
      <c r="BD28" s="14">
        <f t="shared" si="5"/>
        <v>0</v>
      </c>
      <c r="BE28" s="275">
        <v>1</v>
      </c>
      <c r="BF28" s="277"/>
      <c r="BG28" s="277">
        <f t="shared" si="6"/>
        <v>0</v>
      </c>
      <c r="BH28" s="277">
        <v>1</v>
      </c>
      <c r="BI28" s="31">
        <f t="shared" si="7"/>
        <v>0</v>
      </c>
      <c r="BJ28" s="275">
        <f t="shared" si="8"/>
        <v>0</v>
      </c>
      <c r="BK28" s="275">
        <v>1</v>
      </c>
      <c r="BL28" s="32"/>
      <c r="BM28" s="277">
        <f t="shared" si="9"/>
        <v>0</v>
      </c>
      <c r="BN28" s="277">
        <v>1</v>
      </c>
      <c r="BO28" s="31"/>
      <c r="BP28" s="275"/>
      <c r="BQ28" s="275">
        <v>1</v>
      </c>
      <c r="BR28" s="19">
        <f t="shared" si="15"/>
        <v>0</v>
      </c>
      <c r="BS28" s="20">
        <f t="shared" si="10"/>
        <v>0</v>
      </c>
      <c r="BT28" s="20">
        <v>1</v>
      </c>
      <c r="BU28" s="9" t="str">
        <f t="shared" si="11"/>
        <v>مؤجل (ة) </v>
      </c>
      <c r="BV28" s="9" t="s">
        <v>58</v>
      </c>
      <c r="BX28" s="7">
        <v>19</v>
      </c>
      <c r="BY28" s="6"/>
      <c r="BZ28" s="6"/>
      <c r="CA28" s="15"/>
      <c r="CB28" s="16">
        <f t="shared" si="16"/>
        <v>0</v>
      </c>
      <c r="CC28" s="6">
        <v>1</v>
      </c>
      <c r="CD28" s="15"/>
      <c r="CE28" s="16">
        <f t="shared" si="17"/>
        <v>0</v>
      </c>
      <c r="CF28" s="6">
        <v>1</v>
      </c>
      <c r="CG28" s="12">
        <f t="shared" si="18"/>
        <v>0</v>
      </c>
      <c r="CH28" s="14">
        <f t="shared" si="19"/>
        <v>0</v>
      </c>
      <c r="CI28" s="10">
        <v>1</v>
      </c>
      <c r="CJ28" s="19">
        <f t="shared" si="20"/>
        <v>0</v>
      </c>
      <c r="CK28" s="20">
        <f t="shared" si="21"/>
        <v>0</v>
      </c>
      <c r="CL28" s="9">
        <v>1</v>
      </c>
      <c r="CM28" s="9" t="str">
        <f t="shared" si="12"/>
        <v>مؤجل (ة) </v>
      </c>
      <c r="CN28" s="9" t="s">
        <v>58</v>
      </c>
    </row>
    <row r="29" spans="2:92" ht="15.75">
      <c r="B29" s="7">
        <v>20</v>
      </c>
      <c r="C29" s="153" t="s">
        <v>136</v>
      </c>
      <c r="D29" s="152" t="s">
        <v>115</v>
      </c>
      <c r="E29" s="152"/>
      <c r="F29" s="152" t="s">
        <v>116</v>
      </c>
      <c r="G29" s="152"/>
      <c r="H29" s="152"/>
      <c r="I29" s="152"/>
      <c r="J29" s="277"/>
      <c r="K29" s="277"/>
      <c r="L29" s="277"/>
      <c r="M29" s="154"/>
      <c r="N29" s="277"/>
      <c r="O29" s="277"/>
      <c r="P29" s="153"/>
      <c r="Q29" s="153"/>
      <c r="R29" s="153"/>
      <c r="S29" s="153"/>
      <c r="T29" s="153"/>
      <c r="U29" s="155" t="s">
        <v>149</v>
      </c>
      <c r="V29" s="147" t="s">
        <v>148</v>
      </c>
      <c r="W29" s="153"/>
      <c r="X29" s="153"/>
      <c r="Y29" s="153"/>
      <c r="Z29" s="153"/>
      <c r="AA29" s="151" t="s">
        <v>147</v>
      </c>
      <c r="AB29" s="151"/>
      <c r="AC29" s="151" t="s">
        <v>145</v>
      </c>
      <c r="AD29" s="151"/>
      <c r="AE29" s="151" t="s">
        <v>146</v>
      </c>
      <c r="AF29" s="151"/>
      <c r="AH29" s="7">
        <v>20</v>
      </c>
      <c r="AI29" s="6"/>
      <c r="AJ29" s="6"/>
      <c r="AK29" s="15"/>
      <c r="AL29" s="16">
        <f t="shared" si="0"/>
        <v>0</v>
      </c>
      <c r="AM29" s="277">
        <v>1</v>
      </c>
      <c r="AN29" s="15"/>
      <c r="AO29" s="16">
        <f t="shared" si="1"/>
        <v>0</v>
      </c>
      <c r="AP29" s="277">
        <v>1</v>
      </c>
      <c r="AQ29" s="15"/>
      <c r="AR29" s="16">
        <f t="shared" si="2"/>
        <v>0</v>
      </c>
      <c r="AS29" s="277">
        <v>1</v>
      </c>
      <c r="AT29" s="12"/>
      <c r="AU29" s="14">
        <f t="shared" si="13"/>
        <v>0</v>
      </c>
      <c r="AV29" s="275">
        <v>1</v>
      </c>
      <c r="AW29" s="15"/>
      <c r="AX29" s="16">
        <f t="shared" si="3"/>
        <v>0</v>
      </c>
      <c r="AY29" s="277">
        <v>1</v>
      </c>
      <c r="AZ29" s="15"/>
      <c r="BA29" s="16">
        <f t="shared" si="4"/>
        <v>0</v>
      </c>
      <c r="BB29" s="277">
        <v>1</v>
      </c>
      <c r="BC29" s="12">
        <f t="shared" si="14"/>
        <v>0</v>
      </c>
      <c r="BD29" s="14">
        <f t="shared" si="5"/>
        <v>0</v>
      </c>
      <c r="BE29" s="275">
        <v>1</v>
      </c>
      <c r="BF29" s="277"/>
      <c r="BG29" s="277">
        <f t="shared" si="6"/>
        <v>0</v>
      </c>
      <c r="BH29" s="277">
        <v>1</v>
      </c>
      <c r="BI29" s="31">
        <f t="shared" si="7"/>
        <v>0</v>
      </c>
      <c r="BJ29" s="275">
        <f t="shared" si="8"/>
        <v>0</v>
      </c>
      <c r="BK29" s="275">
        <v>1</v>
      </c>
      <c r="BL29" s="32"/>
      <c r="BM29" s="277">
        <f t="shared" si="9"/>
        <v>0</v>
      </c>
      <c r="BN29" s="277">
        <v>1</v>
      </c>
      <c r="BO29" s="31"/>
      <c r="BP29" s="275"/>
      <c r="BQ29" s="275">
        <v>1</v>
      </c>
      <c r="BR29" s="19">
        <f t="shared" si="15"/>
        <v>0</v>
      </c>
      <c r="BS29" s="20">
        <f t="shared" si="10"/>
        <v>0</v>
      </c>
      <c r="BT29" s="20">
        <v>1</v>
      </c>
      <c r="BU29" s="9" t="str">
        <f t="shared" si="11"/>
        <v>مؤجل (ة) </v>
      </c>
      <c r="BV29" s="9" t="s">
        <v>58</v>
      </c>
      <c r="BX29" s="7">
        <v>20</v>
      </c>
      <c r="BY29" s="6"/>
      <c r="BZ29" s="6"/>
      <c r="CA29" s="15"/>
      <c r="CB29" s="16">
        <f t="shared" si="16"/>
        <v>0</v>
      </c>
      <c r="CC29" s="6">
        <v>1</v>
      </c>
      <c r="CD29" s="15"/>
      <c r="CE29" s="16">
        <f t="shared" si="17"/>
        <v>0</v>
      </c>
      <c r="CF29" s="6">
        <v>1</v>
      </c>
      <c r="CG29" s="12">
        <f t="shared" si="18"/>
        <v>0</v>
      </c>
      <c r="CH29" s="14">
        <f t="shared" si="19"/>
        <v>0</v>
      </c>
      <c r="CI29" s="10">
        <v>1</v>
      </c>
      <c r="CJ29" s="19">
        <f t="shared" si="20"/>
        <v>0</v>
      </c>
      <c r="CK29" s="20">
        <f t="shared" si="21"/>
        <v>0</v>
      </c>
      <c r="CL29" s="9">
        <v>1</v>
      </c>
      <c r="CM29" s="9" t="str">
        <f t="shared" si="12"/>
        <v>مؤجل (ة) </v>
      </c>
      <c r="CN29" s="9" t="s">
        <v>58</v>
      </c>
    </row>
    <row r="30" spans="2:92" ht="15.75">
      <c r="B30" s="7">
        <v>21</v>
      </c>
      <c r="C30" s="153" t="s">
        <v>137</v>
      </c>
      <c r="D30" s="152" t="s">
        <v>115</v>
      </c>
      <c r="E30" s="152"/>
      <c r="F30" s="152" t="s">
        <v>116</v>
      </c>
      <c r="G30" s="152"/>
      <c r="H30" s="152"/>
      <c r="I30" s="152"/>
      <c r="J30" s="277"/>
      <c r="K30" s="277"/>
      <c r="L30" s="277"/>
      <c r="M30" s="154"/>
      <c r="N30" s="277"/>
      <c r="O30" s="277"/>
      <c r="P30" s="153"/>
      <c r="Q30" s="153"/>
      <c r="R30" s="153"/>
      <c r="S30" s="153"/>
      <c r="T30" s="153"/>
      <c r="U30" s="155" t="s">
        <v>149</v>
      </c>
      <c r="V30" s="147" t="s">
        <v>148</v>
      </c>
      <c r="W30" s="153"/>
      <c r="X30" s="153"/>
      <c r="Y30" s="153"/>
      <c r="Z30" s="153"/>
      <c r="AA30" s="151" t="s">
        <v>147</v>
      </c>
      <c r="AB30" s="151"/>
      <c r="AC30" s="151" t="s">
        <v>145</v>
      </c>
      <c r="AD30" s="151"/>
      <c r="AE30" s="151" t="s">
        <v>146</v>
      </c>
      <c r="AF30" s="151"/>
      <c r="AH30" s="7">
        <v>21</v>
      </c>
      <c r="AI30" s="6"/>
      <c r="AJ30" s="6"/>
      <c r="AK30" s="15"/>
      <c r="AL30" s="16">
        <f t="shared" si="0"/>
        <v>0</v>
      </c>
      <c r="AM30" s="277">
        <v>1</v>
      </c>
      <c r="AN30" s="15"/>
      <c r="AO30" s="16">
        <f t="shared" si="1"/>
        <v>0</v>
      </c>
      <c r="AP30" s="277">
        <v>1</v>
      </c>
      <c r="AQ30" s="15"/>
      <c r="AR30" s="16">
        <f t="shared" si="2"/>
        <v>0</v>
      </c>
      <c r="AS30" s="277">
        <v>1</v>
      </c>
      <c r="AT30" s="12"/>
      <c r="AU30" s="14">
        <f t="shared" si="13"/>
        <v>0</v>
      </c>
      <c r="AV30" s="275">
        <v>1</v>
      </c>
      <c r="AW30" s="15"/>
      <c r="AX30" s="16">
        <f t="shared" si="3"/>
        <v>0</v>
      </c>
      <c r="AY30" s="277">
        <v>1</v>
      </c>
      <c r="AZ30" s="15"/>
      <c r="BA30" s="16">
        <f t="shared" si="4"/>
        <v>0</v>
      </c>
      <c r="BB30" s="277">
        <v>1</v>
      </c>
      <c r="BC30" s="12">
        <f t="shared" si="14"/>
        <v>0</v>
      </c>
      <c r="BD30" s="14">
        <f t="shared" si="5"/>
        <v>0</v>
      </c>
      <c r="BE30" s="275">
        <v>1</v>
      </c>
      <c r="BF30" s="277"/>
      <c r="BG30" s="277">
        <f t="shared" si="6"/>
        <v>0</v>
      </c>
      <c r="BH30" s="277">
        <v>1</v>
      </c>
      <c r="BI30" s="31">
        <f t="shared" si="7"/>
        <v>0</v>
      </c>
      <c r="BJ30" s="275">
        <f t="shared" si="8"/>
        <v>0</v>
      </c>
      <c r="BK30" s="275">
        <v>1</v>
      </c>
      <c r="BL30" s="32"/>
      <c r="BM30" s="277">
        <f t="shared" si="9"/>
        <v>0</v>
      </c>
      <c r="BN30" s="277">
        <v>1</v>
      </c>
      <c r="BO30" s="31"/>
      <c r="BP30" s="275"/>
      <c r="BQ30" s="275">
        <v>1</v>
      </c>
      <c r="BR30" s="19">
        <f t="shared" si="15"/>
        <v>0</v>
      </c>
      <c r="BS30" s="20">
        <f t="shared" si="10"/>
        <v>0</v>
      </c>
      <c r="BT30" s="20">
        <v>1</v>
      </c>
      <c r="BU30" s="9" t="str">
        <f t="shared" si="11"/>
        <v>مؤجل (ة) </v>
      </c>
      <c r="BV30" s="9" t="s">
        <v>58</v>
      </c>
      <c r="BX30" s="7">
        <v>21</v>
      </c>
      <c r="BY30" s="6"/>
      <c r="BZ30" s="6"/>
      <c r="CA30" s="15"/>
      <c r="CB30" s="16">
        <f t="shared" si="16"/>
        <v>0</v>
      </c>
      <c r="CC30" s="6">
        <v>1</v>
      </c>
      <c r="CD30" s="15"/>
      <c r="CE30" s="16">
        <f t="shared" si="17"/>
        <v>0</v>
      </c>
      <c r="CF30" s="6">
        <v>1</v>
      </c>
      <c r="CG30" s="12">
        <f t="shared" si="18"/>
        <v>0</v>
      </c>
      <c r="CH30" s="14">
        <f t="shared" si="19"/>
        <v>0</v>
      </c>
      <c r="CI30" s="10">
        <v>1</v>
      </c>
      <c r="CJ30" s="19">
        <f t="shared" si="20"/>
        <v>0</v>
      </c>
      <c r="CK30" s="20">
        <f t="shared" si="21"/>
        <v>0</v>
      </c>
      <c r="CL30" s="9">
        <v>1</v>
      </c>
      <c r="CM30" s="9" t="str">
        <f t="shared" si="12"/>
        <v>مؤجل (ة) </v>
      </c>
      <c r="CN30" s="9" t="s">
        <v>58</v>
      </c>
    </row>
    <row r="31" spans="2:92" ht="15.75">
      <c r="B31" s="7">
        <v>22</v>
      </c>
      <c r="C31" s="153" t="s">
        <v>138</v>
      </c>
      <c r="D31" s="152" t="s">
        <v>115</v>
      </c>
      <c r="E31" s="152"/>
      <c r="F31" s="152" t="s">
        <v>116</v>
      </c>
      <c r="G31" s="152"/>
      <c r="H31" s="152"/>
      <c r="I31" s="152"/>
      <c r="J31" s="277"/>
      <c r="K31" s="277"/>
      <c r="L31" s="277"/>
      <c r="M31" s="154"/>
      <c r="N31" s="277"/>
      <c r="O31" s="277"/>
      <c r="P31" s="153"/>
      <c r="Q31" s="153"/>
      <c r="R31" s="153"/>
      <c r="S31" s="153"/>
      <c r="T31" s="153"/>
      <c r="U31" s="155" t="s">
        <v>149</v>
      </c>
      <c r="V31" s="147" t="s">
        <v>148</v>
      </c>
      <c r="W31" s="153"/>
      <c r="X31" s="153"/>
      <c r="Y31" s="153"/>
      <c r="Z31" s="153"/>
      <c r="AA31" s="151" t="s">
        <v>147</v>
      </c>
      <c r="AB31" s="151"/>
      <c r="AC31" s="151" t="s">
        <v>145</v>
      </c>
      <c r="AD31" s="151"/>
      <c r="AE31" s="151" t="s">
        <v>146</v>
      </c>
      <c r="AF31" s="151"/>
      <c r="AH31" s="7">
        <v>22</v>
      </c>
      <c r="AI31" s="6"/>
      <c r="AJ31" s="6"/>
      <c r="AK31" s="15"/>
      <c r="AL31" s="16">
        <f t="shared" si="0"/>
        <v>0</v>
      </c>
      <c r="AM31" s="277">
        <v>1</v>
      </c>
      <c r="AN31" s="15"/>
      <c r="AO31" s="16">
        <f t="shared" si="1"/>
        <v>0</v>
      </c>
      <c r="AP31" s="277">
        <v>1</v>
      </c>
      <c r="AQ31" s="15"/>
      <c r="AR31" s="16">
        <f t="shared" si="2"/>
        <v>0</v>
      </c>
      <c r="AS31" s="277">
        <v>1</v>
      </c>
      <c r="AT31" s="12"/>
      <c r="AU31" s="14">
        <f t="shared" si="13"/>
        <v>0</v>
      </c>
      <c r="AV31" s="275">
        <v>1</v>
      </c>
      <c r="AW31" s="15"/>
      <c r="AX31" s="16">
        <f t="shared" si="3"/>
        <v>0</v>
      </c>
      <c r="AY31" s="277">
        <v>1</v>
      </c>
      <c r="AZ31" s="15"/>
      <c r="BA31" s="16">
        <f t="shared" si="4"/>
        <v>0</v>
      </c>
      <c r="BB31" s="277">
        <v>1</v>
      </c>
      <c r="BC31" s="12">
        <f t="shared" si="14"/>
        <v>0</v>
      </c>
      <c r="BD31" s="14">
        <f t="shared" si="5"/>
        <v>0</v>
      </c>
      <c r="BE31" s="275">
        <v>1</v>
      </c>
      <c r="BF31" s="277"/>
      <c r="BG31" s="277">
        <f t="shared" si="6"/>
        <v>0</v>
      </c>
      <c r="BH31" s="277">
        <v>1</v>
      </c>
      <c r="BI31" s="31">
        <f t="shared" si="7"/>
        <v>0</v>
      </c>
      <c r="BJ31" s="275">
        <f t="shared" si="8"/>
        <v>0</v>
      </c>
      <c r="BK31" s="275">
        <v>1</v>
      </c>
      <c r="BL31" s="32"/>
      <c r="BM31" s="277">
        <f t="shared" si="9"/>
        <v>0</v>
      </c>
      <c r="BN31" s="277">
        <v>1</v>
      </c>
      <c r="BO31" s="31"/>
      <c r="BP31" s="275"/>
      <c r="BQ31" s="275">
        <v>1</v>
      </c>
      <c r="BR31" s="19">
        <f t="shared" si="15"/>
        <v>0</v>
      </c>
      <c r="BS31" s="20">
        <f t="shared" si="10"/>
        <v>0</v>
      </c>
      <c r="BT31" s="20">
        <v>1</v>
      </c>
      <c r="BU31" s="9" t="str">
        <f t="shared" si="11"/>
        <v>مؤجل (ة) </v>
      </c>
      <c r="BV31" s="9" t="s">
        <v>58</v>
      </c>
      <c r="BX31" s="7">
        <v>22</v>
      </c>
      <c r="BY31" s="6"/>
      <c r="BZ31" s="6"/>
      <c r="CA31" s="15"/>
      <c r="CB31" s="16">
        <f t="shared" si="16"/>
        <v>0</v>
      </c>
      <c r="CC31" s="6">
        <v>1</v>
      </c>
      <c r="CD31" s="15"/>
      <c r="CE31" s="16">
        <f t="shared" si="17"/>
        <v>0</v>
      </c>
      <c r="CF31" s="6">
        <v>1</v>
      </c>
      <c r="CG31" s="12">
        <f t="shared" si="18"/>
        <v>0</v>
      </c>
      <c r="CH31" s="14">
        <f t="shared" si="19"/>
        <v>0</v>
      </c>
      <c r="CI31" s="10">
        <v>1</v>
      </c>
      <c r="CJ31" s="19">
        <f t="shared" si="20"/>
        <v>0</v>
      </c>
      <c r="CK31" s="20">
        <f t="shared" si="21"/>
        <v>0</v>
      </c>
      <c r="CL31" s="9">
        <v>1</v>
      </c>
      <c r="CM31" s="9" t="str">
        <f t="shared" si="12"/>
        <v>مؤجل (ة) </v>
      </c>
      <c r="CN31" s="9" t="s">
        <v>58</v>
      </c>
    </row>
    <row r="32" spans="2:92" ht="15.75">
      <c r="B32" s="7">
        <v>23</v>
      </c>
      <c r="C32" s="153" t="s">
        <v>139</v>
      </c>
      <c r="D32" s="152" t="s">
        <v>115</v>
      </c>
      <c r="E32" s="152"/>
      <c r="F32" s="152" t="s">
        <v>116</v>
      </c>
      <c r="G32" s="152"/>
      <c r="H32" s="152"/>
      <c r="I32" s="152"/>
      <c r="J32" s="277"/>
      <c r="K32" s="277"/>
      <c r="L32" s="277"/>
      <c r="M32" s="154"/>
      <c r="N32" s="277"/>
      <c r="O32" s="277"/>
      <c r="P32" s="153"/>
      <c r="Q32" s="153"/>
      <c r="R32" s="153"/>
      <c r="S32" s="153"/>
      <c r="T32" s="153"/>
      <c r="U32" s="155" t="s">
        <v>149</v>
      </c>
      <c r="V32" s="147" t="s">
        <v>148</v>
      </c>
      <c r="W32" s="153"/>
      <c r="X32" s="153"/>
      <c r="Y32" s="153"/>
      <c r="Z32" s="153"/>
      <c r="AA32" s="151" t="s">
        <v>147</v>
      </c>
      <c r="AB32" s="151"/>
      <c r="AC32" s="151" t="s">
        <v>145</v>
      </c>
      <c r="AD32" s="151"/>
      <c r="AE32" s="151" t="s">
        <v>146</v>
      </c>
      <c r="AF32" s="151"/>
      <c r="AH32" s="7">
        <v>23</v>
      </c>
      <c r="AI32" s="6"/>
      <c r="AJ32" s="6"/>
      <c r="AK32" s="15"/>
      <c r="AL32" s="16">
        <f t="shared" si="0"/>
        <v>0</v>
      </c>
      <c r="AM32" s="277">
        <v>1</v>
      </c>
      <c r="AN32" s="15"/>
      <c r="AO32" s="16">
        <f t="shared" si="1"/>
        <v>0</v>
      </c>
      <c r="AP32" s="277">
        <v>1</v>
      </c>
      <c r="AQ32" s="15"/>
      <c r="AR32" s="16">
        <f t="shared" si="2"/>
        <v>0</v>
      </c>
      <c r="AS32" s="277">
        <v>1</v>
      </c>
      <c r="AT32" s="12"/>
      <c r="AU32" s="14">
        <f t="shared" si="13"/>
        <v>0</v>
      </c>
      <c r="AV32" s="275">
        <v>1</v>
      </c>
      <c r="AW32" s="15"/>
      <c r="AX32" s="16">
        <f t="shared" si="3"/>
        <v>0</v>
      </c>
      <c r="AY32" s="277">
        <v>1</v>
      </c>
      <c r="AZ32" s="15"/>
      <c r="BA32" s="16">
        <f t="shared" si="4"/>
        <v>0</v>
      </c>
      <c r="BB32" s="277">
        <v>1</v>
      </c>
      <c r="BC32" s="12">
        <f t="shared" si="14"/>
        <v>0</v>
      </c>
      <c r="BD32" s="14">
        <f t="shared" si="5"/>
        <v>0</v>
      </c>
      <c r="BE32" s="275">
        <v>1</v>
      </c>
      <c r="BF32" s="277"/>
      <c r="BG32" s="277">
        <f t="shared" si="6"/>
        <v>0</v>
      </c>
      <c r="BH32" s="277">
        <v>1</v>
      </c>
      <c r="BI32" s="31">
        <f t="shared" si="7"/>
        <v>0</v>
      </c>
      <c r="BJ32" s="275">
        <f t="shared" si="8"/>
        <v>0</v>
      </c>
      <c r="BK32" s="275">
        <v>1</v>
      </c>
      <c r="BL32" s="32"/>
      <c r="BM32" s="277">
        <f t="shared" si="9"/>
        <v>0</v>
      </c>
      <c r="BN32" s="277">
        <v>1</v>
      </c>
      <c r="BO32" s="31"/>
      <c r="BP32" s="275"/>
      <c r="BQ32" s="275">
        <v>1</v>
      </c>
      <c r="BR32" s="19">
        <f t="shared" si="15"/>
        <v>0</v>
      </c>
      <c r="BS32" s="20">
        <f t="shared" si="10"/>
        <v>0</v>
      </c>
      <c r="BT32" s="20">
        <v>1</v>
      </c>
      <c r="BU32" s="9" t="str">
        <f t="shared" si="11"/>
        <v>مؤجل (ة) </v>
      </c>
      <c r="BV32" s="9" t="s">
        <v>58</v>
      </c>
      <c r="BX32" s="7">
        <v>23</v>
      </c>
      <c r="BY32" s="6"/>
      <c r="BZ32" s="6"/>
      <c r="CA32" s="15"/>
      <c r="CB32" s="16">
        <f t="shared" si="16"/>
        <v>0</v>
      </c>
      <c r="CC32" s="6">
        <v>1</v>
      </c>
      <c r="CD32" s="15"/>
      <c r="CE32" s="16">
        <f t="shared" si="17"/>
        <v>0</v>
      </c>
      <c r="CF32" s="6">
        <v>1</v>
      </c>
      <c r="CG32" s="12">
        <f t="shared" si="18"/>
        <v>0</v>
      </c>
      <c r="CH32" s="14">
        <f t="shared" si="19"/>
        <v>0</v>
      </c>
      <c r="CI32" s="10">
        <v>1</v>
      </c>
      <c r="CJ32" s="19">
        <f t="shared" si="20"/>
        <v>0</v>
      </c>
      <c r="CK32" s="20">
        <f t="shared" si="21"/>
        <v>0</v>
      </c>
      <c r="CL32" s="6">
        <v>1</v>
      </c>
      <c r="CM32" s="6" t="str">
        <f t="shared" si="12"/>
        <v>مؤجل (ة) </v>
      </c>
      <c r="CN32" s="6" t="s">
        <v>58</v>
      </c>
    </row>
    <row r="33" spans="2:92" ht="15.75">
      <c r="B33" s="7">
        <v>24</v>
      </c>
      <c r="C33" s="153" t="s">
        <v>140</v>
      </c>
      <c r="D33" s="152" t="s">
        <v>115</v>
      </c>
      <c r="E33" s="152"/>
      <c r="F33" s="152" t="s">
        <v>116</v>
      </c>
      <c r="G33" s="152"/>
      <c r="H33" s="152"/>
      <c r="I33" s="152"/>
      <c r="J33" s="277"/>
      <c r="K33" s="277"/>
      <c r="L33" s="277"/>
      <c r="M33" s="154"/>
      <c r="N33" s="277"/>
      <c r="O33" s="277"/>
      <c r="P33" s="153"/>
      <c r="Q33" s="153"/>
      <c r="R33" s="153"/>
      <c r="S33" s="153"/>
      <c r="T33" s="153"/>
      <c r="U33" s="155" t="s">
        <v>149</v>
      </c>
      <c r="V33" s="147" t="s">
        <v>148</v>
      </c>
      <c r="W33" s="153"/>
      <c r="X33" s="153"/>
      <c r="Y33" s="153"/>
      <c r="Z33" s="153"/>
      <c r="AA33" s="151" t="s">
        <v>147</v>
      </c>
      <c r="AB33" s="151"/>
      <c r="AC33" s="151" t="s">
        <v>145</v>
      </c>
      <c r="AD33" s="151"/>
      <c r="AE33" s="151" t="s">
        <v>146</v>
      </c>
      <c r="AF33" s="151"/>
      <c r="AH33" s="7">
        <v>24</v>
      </c>
      <c r="AI33" s="6"/>
      <c r="AJ33" s="6"/>
      <c r="AK33" s="15"/>
      <c r="AL33" s="16">
        <f t="shared" si="0"/>
        <v>0</v>
      </c>
      <c r="AM33" s="277">
        <v>1</v>
      </c>
      <c r="AN33" s="15"/>
      <c r="AO33" s="16">
        <f t="shared" si="1"/>
        <v>0</v>
      </c>
      <c r="AP33" s="277">
        <v>1</v>
      </c>
      <c r="AQ33" s="15"/>
      <c r="AR33" s="16">
        <f t="shared" si="2"/>
        <v>0</v>
      </c>
      <c r="AS33" s="277">
        <v>1</v>
      </c>
      <c r="AT33" s="12"/>
      <c r="AU33" s="14">
        <f t="shared" si="13"/>
        <v>0</v>
      </c>
      <c r="AV33" s="275">
        <v>1</v>
      </c>
      <c r="AW33" s="15"/>
      <c r="AX33" s="16">
        <f t="shared" si="3"/>
        <v>0</v>
      </c>
      <c r="AY33" s="277">
        <v>1</v>
      </c>
      <c r="AZ33" s="15"/>
      <c r="BA33" s="16">
        <f t="shared" si="4"/>
        <v>0</v>
      </c>
      <c r="BB33" s="277">
        <v>1</v>
      </c>
      <c r="BC33" s="12">
        <f t="shared" si="14"/>
        <v>0</v>
      </c>
      <c r="BD33" s="14">
        <f t="shared" si="5"/>
        <v>0</v>
      </c>
      <c r="BE33" s="275">
        <v>1</v>
      </c>
      <c r="BF33" s="277"/>
      <c r="BG33" s="277">
        <f t="shared" si="6"/>
        <v>0</v>
      </c>
      <c r="BH33" s="277">
        <v>1</v>
      </c>
      <c r="BI33" s="31">
        <f t="shared" si="7"/>
        <v>0</v>
      </c>
      <c r="BJ33" s="275">
        <f t="shared" si="8"/>
        <v>0</v>
      </c>
      <c r="BK33" s="275">
        <v>1</v>
      </c>
      <c r="BL33" s="32"/>
      <c r="BM33" s="277">
        <f t="shared" si="9"/>
        <v>0</v>
      </c>
      <c r="BN33" s="277">
        <v>1</v>
      </c>
      <c r="BO33" s="31"/>
      <c r="BP33" s="275"/>
      <c r="BQ33" s="275">
        <v>1</v>
      </c>
      <c r="BR33" s="19">
        <f t="shared" si="15"/>
        <v>0</v>
      </c>
      <c r="BS33" s="20">
        <f t="shared" si="10"/>
        <v>0</v>
      </c>
      <c r="BT33" s="20">
        <v>1</v>
      </c>
      <c r="BU33" s="9" t="str">
        <f t="shared" si="11"/>
        <v>مؤجل (ة) </v>
      </c>
      <c r="BV33" s="9" t="s">
        <v>58</v>
      </c>
      <c r="BX33" s="7">
        <v>24</v>
      </c>
      <c r="BY33" s="6"/>
      <c r="BZ33" s="6"/>
      <c r="CA33" s="15"/>
      <c r="CB33" s="16">
        <f t="shared" si="16"/>
        <v>0</v>
      </c>
      <c r="CC33" s="6">
        <v>1</v>
      </c>
      <c r="CD33" s="15"/>
      <c r="CE33" s="16">
        <f t="shared" si="17"/>
        <v>0</v>
      </c>
      <c r="CF33" s="6">
        <v>1</v>
      </c>
      <c r="CG33" s="12">
        <f t="shared" si="18"/>
        <v>0</v>
      </c>
      <c r="CH33" s="14">
        <f t="shared" si="19"/>
        <v>0</v>
      </c>
      <c r="CI33" s="10">
        <v>1</v>
      </c>
      <c r="CJ33" s="19">
        <f t="shared" si="20"/>
        <v>0</v>
      </c>
      <c r="CK33" s="20">
        <f t="shared" si="21"/>
        <v>0</v>
      </c>
      <c r="CL33" s="6">
        <v>1</v>
      </c>
      <c r="CM33" s="6" t="str">
        <f t="shared" si="12"/>
        <v>مؤجل (ة) </v>
      </c>
      <c r="CN33" s="6" t="s">
        <v>58</v>
      </c>
    </row>
    <row r="34" spans="2:92" ht="15.75">
      <c r="B34" s="7">
        <v>25</v>
      </c>
      <c r="C34" s="153" t="s">
        <v>141</v>
      </c>
      <c r="D34" s="152" t="s">
        <v>115</v>
      </c>
      <c r="E34" s="152"/>
      <c r="F34" s="152" t="s">
        <v>116</v>
      </c>
      <c r="G34" s="152"/>
      <c r="H34" s="152"/>
      <c r="I34" s="152"/>
      <c r="J34" s="277"/>
      <c r="K34" s="277"/>
      <c r="L34" s="277"/>
      <c r="M34" s="154"/>
      <c r="N34" s="277"/>
      <c r="O34" s="277"/>
      <c r="P34" s="153"/>
      <c r="Q34" s="153"/>
      <c r="R34" s="153"/>
      <c r="S34" s="153"/>
      <c r="T34" s="153"/>
      <c r="U34" s="155" t="s">
        <v>149</v>
      </c>
      <c r="V34" s="147" t="s">
        <v>148</v>
      </c>
      <c r="W34" s="153"/>
      <c r="X34" s="153"/>
      <c r="Y34" s="153"/>
      <c r="Z34" s="153"/>
      <c r="AA34" s="151" t="s">
        <v>147</v>
      </c>
      <c r="AB34" s="151"/>
      <c r="AC34" s="151" t="s">
        <v>145</v>
      </c>
      <c r="AD34" s="151"/>
      <c r="AE34" s="151" t="s">
        <v>146</v>
      </c>
      <c r="AF34" s="151"/>
      <c r="AH34" s="7">
        <v>25</v>
      </c>
      <c r="AI34" s="6"/>
      <c r="AJ34" s="6"/>
      <c r="AK34" s="15"/>
      <c r="AL34" s="16">
        <f t="shared" si="0"/>
        <v>0</v>
      </c>
      <c r="AM34" s="277">
        <v>1</v>
      </c>
      <c r="AN34" s="15"/>
      <c r="AO34" s="16">
        <f t="shared" si="1"/>
        <v>0</v>
      </c>
      <c r="AP34" s="277">
        <v>1</v>
      </c>
      <c r="AQ34" s="15"/>
      <c r="AR34" s="16">
        <f t="shared" si="2"/>
        <v>0</v>
      </c>
      <c r="AS34" s="277">
        <v>1</v>
      </c>
      <c r="AT34" s="12"/>
      <c r="AU34" s="14">
        <f t="shared" si="13"/>
        <v>0</v>
      </c>
      <c r="AV34" s="275">
        <v>1</v>
      </c>
      <c r="AW34" s="15"/>
      <c r="AX34" s="16">
        <f t="shared" si="3"/>
        <v>0</v>
      </c>
      <c r="AY34" s="277">
        <v>1</v>
      </c>
      <c r="AZ34" s="15"/>
      <c r="BA34" s="16">
        <f t="shared" si="4"/>
        <v>0</v>
      </c>
      <c r="BB34" s="277">
        <v>1</v>
      </c>
      <c r="BC34" s="12">
        <f t="shared" si="14"/>
        <v>0</v>
      </c>
      <c r="BD34" s="14">
        <f t="shared" si="5"/>
        <v>0</v>
      </c>
      <c r="BE34" s="275">
        <v>1</v>
      </c>
      <c r="BF34" s="277"/>
      <c r="BG34" s="277">
        <f t="shared" si="6"/>
        <v>0</v>
      </c>
      <c r="BH34" s="277">
        <v>1</v>
      </c>
      <c r="BI34" s="31">
        <f t="shared" si="7"/>
        <v>0</v>
      </c>
      <c r="BJ34" s="275">
        <f t="shared" si="8"/>
        <v>0</v>
      </c>
      <c r="BK34" s="275">
        <v>1</v>
      </c>
      <c r="BL34" s="32"/>
      <c r="BM34" s="277">
        <f t="shared" si="9"/>
        <v>0</v>
      </c>
      <c r="BN34" s="277">
        <v>1</v>
      </c>
      <c r="BO34" s="31"/>
      <c r="BP34" s="275"/>
      <c r="BQ34" s="275">
        <v>1</v>
      </c>
      <c r="BR34" s="19">
        <f t="shared" si="15"/>
        <v>0</v>
      </c>
      <c r="BS34" s="20">
        <f t="shared" si="10"/>
        <v>0</v>
      </c>
      <c r="BT34" s="20">
        <v>1</v>
      </c>
      <c r="BU34" s="9" t="str">
        <f t="shared" si="11"/>
        <v>مؤجل (ة) </v>
      </c>
      <c r="BV34" s="9" t="s">
        <v>58</v>
      </c>
      <c r="BX34" s="7">
        <v>25</v>
      </c>
      <c r="BY34" s="6"/>
      <c r="BZ34" s="6"/>
      <c r="CA34" s="15"/>
      <c r="CB34" s="16">
        <f t="shared" si="16"/>
        <v>0</v>
      </c>
      <c r="CC34" s="6">
        <v>1</v>
      </c>
      <c r="CD34" s="15"/>
      <c r="CE34" s="16">
        <f t="shared" si="17"/>
        <v>0</v>
      </c>
      <c r="CF34" s="6">
        <v>1</v>
      </c>
      <c r="CG34" s="12">
        <f t="shared" si="18"/>
        <v>0</v>
      </c>
      <c r="CH34" s="14">
        <f t="shared" si="19"/>
        <v>0</v>
      </c>
      <c r="CI34" s="10">
        <v>1</v>
      </c>
      <c r="CJ34" s="19">
        <f t="shared" si="20"/>
        <v>0</v>
      </c>
      <c r="CK34" s="20">
        <f t="shared" si="21"/>
        <v>0</v>
      </c>
      <c r="CL34" s="6">
        <v>1</v>
      </c>
      <c r="CM34" s="6" t="str">
        <f t="shared" si="12"/>
        <v>مؤجل (ة) </v>
      </c>
      <c r="CN34" s="6" t="s">
        <v>58</v>
      </c>
    </row>
    <row r="35" spans="2:92" ht="15.75">
      <c r="B35" s="7">
        <v>26</v>
      </c>
      <c r="C35" s="153" t="s">
        <v>142</v>
      </c>
      <c r="D35" s="152" t="s">
        <v>115</v>
      </c>
      <c r="E35" s="152"/>
      <c r="F35" s="152" t="s">
        <v>116</v>
      </c>
      <c r="G35" s="152"/>
      <c r="H35" s="152"/>
      <c r="I35" s="152"/>
      <c r="J35" s="277"/>
      <c r="K35" s="277"/>
      <c r="L35" s="277"/>
      <c r="M35" s="154"/>
      <c r="N35" s="277"/>
      <c r="O35" s="277"/>
      <c r="P35" s="153"/>
      <c r="Q35" s="153"/>
      <c r="R35" s="153"/>
      <c r="S35" s="153"/>
      <c r="T35" s="153"/>
      <c r="U35" s="155" t="s">
        <v>149</v>
      </c>
      <c r="V35" s="147" t="s">
        <v>148</v>
      </c>
      <c r="W35" s="153"/>
      <c r="X35" s="153"/>
      <c r="Y35" s="153"/>
      <c r="Z35" s="153"/>
      <c r="AA35" s="151" t="s">
        <v>147</v>
      </c>
      <c r="AB35" s="151"/>
      <c r="AC35" s="151" t="s">
        <v>145</v>
      </c>
      <c r="AD35" s="151"/>
      <c r="AE35" s="151" t="s">
        <v>146</v>
      </c>
      <c r="AF35" s="151"/>
      <c r="AH35" s="7">
        <v>26</v>
      </c>
      <c r="AI35" s="6"/>
      <c r="AJ35" s="6"/>
      <c r="AK35" s="15"/>
      <c r="AL35" s="16">
        <f t="shared" si="0"/>
        <v>0</v>
      </c>
      <c r="AM35" s="277">
        <v>1</v>
      </c>
      <c r="AN35" s="15"/>
      <c r="AO35" s="16">
        <f t="shared" si="1"/>
        <v>0</v>
      </c>
      <c r="AP35" s="277">
        <v>1</v>
      </c>
      <c r="AQ35" s="15"/>
      <c r="AR35" s="16">
        <f t="shared" si="2"/>
        <v>0</v>
      </c>
      <c r="AS35" s="277">
        <v>1</v>
      </c>
      <c r="AT35" s="12"/>
      <c r="AU35" s="14">
        <f t="shared" si="13"/>
        <v>0</v>
      </c>
      <c r="AV35" s="275">
        <v>1</v>
      </c>
      <c r="AW35" s="15"/>
      <c r="AX35" s="16">
        <f t="shared" si="3"/>
        <v>0</v>
      </c>
      <c r="AY35" s="277">
        <v>1</v>
      </c>
      <c r="AZ35" s="15"/>
      <c r="BA35" s="16">
        <f t="shared" si="4"/>
        <v>0</v>
      </c>
      <c r="BB35" s="277">
        <v>1</v>
      </c>
      <c r="BC35" s="12">
        <f t="shared" si="14"/>
        <v>0</v>
      </c>
      <c r="BD35" s="14">
        <f t="shared" si="5"/>
        <v>0</v>
      </c>
      <c r="BE35" s="275">
        <v>1</v>
      </c>
      <c r="BF35" s="277"/>
      <c r="BG35" s="277">
        <f t="shared" si="6"/>
        <v>0</v>
      </c>
      <c r="BH35" s="277">
        <v>1</v>
      </c>
      <c r="BI35" s="31">
        <f t="shared" si="7"/>
        <v>0</v>
      </c>
      <c r="BJ35" s="275">
        <f t="shared" si="8"/>
        <v>0</v>
      </c>
      <c r="BK35" s="275">
        <v>1</v>
      </c>
      <c r="BL35" s="32"/>
      <c r="BM35" s="277">
        <f t="shared" si="9"/>
        <v>0</v>
      </c>
      <c r="BN35" s="277">
        <v>1</v>
      </c>
      <c r="BO35" s="31"/>
      <c r="BP35" s="275"/>
      <c r="BQ35" s="275">
        <v>1</v>
      </c>
      <c r="BR35" s="19">
        <f t="shared" si="15"/>
        <v>0</v>
      </c>
      <c r="BS35" s="20">
        <f t="shared" si="10"/>
        <v>0</v>
      </c>
      <c r="BT35" s="20">
        <v>1</v>
      </c>
      <c r="BU35" s="9" t="str">
        <f t="shared" si="11"/>
        <v>مؤجل (ة) </v>
      </c>
      <c r="BV35" s="9" t="s">
        <v>58</v>
      </c>
      <c r="BX35" s="7">
        <v>26</v>
      </c>
      <c r="BY35" s="6"/>
      <c r="BZ35" s="6"/>
      <c r="CA35" s="15"/>
      <c r="CB35" s="16">
        <f t="shared" si="16"/>
        <v>0</v>
      </c>
      <c r="CC35" s="6">
        <v>1</v>
      </c>
      <c r="CD35" s="15"/>
      <c r="CE35" s="16">
        <f t="shared" si="17"/>
        <v>0</v>
      </c>
      <c r="CF35" s="6">
        <v>1</v>
      </c>
      <c r="CG35" s="12">
        <f t="shared" si="18"/>
        <v>0</v>
      </c>
      <c r="CH35" s="14">
        <f t="shared" si="19"/>
        <v>0</v>
      </c>
      <c r="CI35" s="10">
        <v>1</v>
      </c>
      <c r="CJ35" s="19">
        <f t="shared" si="20"/>
        <v>0</v>
      </c>
      <c r="CK35" s="20">
        <f t="shared" si="21"/>
        <v>0</v>
      </c>
      <c r="CL35" s="6">
        <v>1</v>
      </c>
      <c r="CM35" s="6" t="str">
        <f t="shared" si="12"/>
        <v>مؤجل (ة) </v>
      </c>
      <c r="CN35" s="6" t="s">
        <v>58</v>
      </c>
    </row>
    <row r="36" spans="2:92" ht="15.75">
      <c r="B36" s="7">
        <v>27</v>
      </c>
      <c r="C36" s="153" t="s">
        <v>143</v>
      </c>
      <c r="D36" s="152" t="s">
        <v>115</v>
      </c>
      <c r="E36" s="152"/>
      <c r="F36" s="152" t="s">
        <v>116</v>
      </c>
      <c r="G36" s="152"/>
      <c r="H36" s="152"/>
      <c r="I36" s="152"/>
      <c r="J36" s="277"/>
      <c r="K36" s="277"/>
      <c r="L36" s="277"/>
      <c r="M36" s="154"/>
      <c r="N36" s="277"/>
      <c r="O36" s="277"/>
      <c r="P36" s="153"/>
      <c r="Q36" s="153"/>
      <c r="R36" s="153"/>
      <c r="S36" s="153"/>
      <c r="T36" s="153"/>
      <c r="U36" s="155" t="s">
        <v>149</v>
      </c>
      <c r="V36" s="147" t="s">
        <v>148</v>
      </c>
      <c r="W36" s="153"/>
      <c r="X36" s="153"/>
      <c r="Y36" s="153"/>
      <c r="Z36" s="153"/>
      <c r="AA36" s="151" t="s">
        <v>147</v>
      </c>
      <c r="AB36" s="151"/>
      <c r="AC36" s="151" t="s">
        <v>145</v>
      </c>
      <c r="AD36" s="151"/>
      <c r="AE36" s="151" t="s">
        <v>146</v>
      </c>
      <c r="AF36" s="151"/>
      <c r="AH36" s="7">
        <v>27</v>
      </c>
      <c r="AI36" s="6"/>
      <c r="AJ36" s="6"/>
      <c r="AK36" s="15"/>
      <c r="AL36" s="16">
        <f t="shared" si="0"/>
        <v>0</v>
      </c>
      <c r="AM36" s="277">
        <v>1</v>
      </c>
      <c r="AN36" s="15"/>
      <c r="AO36" s="16">
        <f t="shared" si="1"/>
        <v>0</v>
      </c>
      <c r="AP36" s="277">
        <v>1</v>
      </c>
      <c r="AQ36" s="15"/>
      <c r="AR36" s="16">
        <f t="shared" si="2"/>
        <v>0</v>
      </c>
      <c r="AS36" s="277">
        <v>1</v>
      </c>
      <c r="AT36" s="12"/>
      <c r="AU36" s="14">
        <f t="shared" si="13"/>
        <v>0</v>
      </c>
      <c r="AV36" s="275">
        <v>1</v>
      </c>
      <c r="AW36" s="15"/>
      <c r="AX36" s="16">
        <f t="shared" si="3"/>
        <v>0</v>
      </c>
      <c r="AY36" s="277">
        <v>1</v>
      </c>
      <c r="AZ36" s="15"/>
      <c r="BA36" s="16">
        <f t="shared" si="4"/>
        <v>0</v>
      </c>
      <c r="BB36" s="277">
        <v>1</v>
      </c>
      <c r="BC36" s="12">
        <f t="shared" si="14"/>
        <v>0</v>
      </c>
      <c r="BD36" s="14">
        <f t="shared" si="5"/>
        <v>0</v>
      </c>
      <c r="BE36" s="275">
        <v>1</v>
      </c>
      <c r="BF36" s="277"/>
      <c r="BG36" s="277">
        <f t="shared" si="6"/>
        <v>0</v>
      </c>
      <c r="BH36" s="277">
        <v>1</v>
      </c>
      <c r="BI36" s="31">
        <f t="shared" si="7"/>
        <v>0</v>
      </c>
      <c r="BJ36" s="275">
        <f t="shared" si="8"/>
        <v>0</v>
      </c>
      <c r="BK36" s="275">
        <v>1</v>
      </c>
      <c r="BL36" s="32"/>
      <c r="BM36" s="277">
        <f t="shared" si="9"/>
        <v>0</v>
      </c>
      <c r="BN36" s="277">
        <v>1</v>
      </c>
      <c r="BO36" s="31"/>
      <c r="BP36" s="275"/>
      <c r="BQ36" s="275">
        <v>1</v>
      </c>
      <c r="BR36" s="19">
        <f t="shared" si="15"/>
        <v>0</v>
      </c>
      <c r="BS36" s="20">
        <f t="shared" si="10"/>
        <v>0</v>
      </c>
      <c r="BT36" s="20">
        <v>1</v>
      </c>
      <c r="BU36" s="9" t="str">
        <f t="shared" si="11"/>
        <v>مؤجل (ة) </v>
      </c>
      <c r="BV36" s="9" t="s">
        <v>58</v>
      </c>
      <c r="BX36" s="7">
        <v>27</v>
      </c>
      <c r="BY36" s="6"/>
      <c r="BZ36" s="6"/>
      <c r="CA36" s="15"/>
      <c r="CB36" s="16">
        <f t="shared" si="16"/>
        <v>0</v>
      </c>
      <c r="CC36" s="6">
        <v>1</v>
      </c>
      <c r="CD36" s="15"/>
      <c r="CE36" s="16">
        <f t="shared" si="17"/>
        <v>0</v>
      </c>
      <c r="CF36" s="6">
        <v>1</v>
      </c>
      <c r="CG36" s="12">
        <f t="shared" si="18"/>
        <v>0</v>
      </c>
      <c r="CH36" s="14">
        <f t="shared" si="19"/>
        <v>0</v>
      </c>
      <c r="CI36" s="10">
        <v>1</v>
      </c>
      <c r="CJ36" s="19">
        <f t="shared" si="20"/>
        <v>0</v>
      </c>
      <c r="CK36" s="20">
        <f t="shared" si="21"/>
        <v>0</v>
      </c>
      <c r="CL36" s="6">
        <v>1</v>
      </c>
      <c r="CM36" s="6" t="str">
        <f t="shared" si="12"/>
        <v>مؤجل (ة) </v>
      </c>
      <c r="CN36" s="6" t="s">
        <v>58</v>
      </c>
    </row>
    <row r="37" spans="2:92" ht="15.75">
      <c r="B37" s="7">
        <v>28</v>
      </c>
      <c r="C37" s="153" t="s">
        <v>144</v>
      </c>
      <c r="D37" s="152" t="s">
        <v>115</v>
      </c>
      <c r="E37" s="152"/>
      <c r="F37" s="152" t="s">
        <v>116</v>
      </c>
      <c r="G37" s="152"/>
      <c r="H37" s="152"/>
      <c r="I37" s="152"/>
      <c r="J37" s="277"/>
      <c r="K37" s="277"/>
      <c r="L37" s="277"/>
      <c r="M37" s="154"/>
      <c r="N37" s="277"/>
      <c r="O37" s="277"/>
      <c r="P37" s="153"/>
      <c r="Q37" s="153"/>
      <c r="R37" s="153"/>
      <c r="S37" s="153"/>
      <c r="T37" s="153"/>
      <c r="U37" s="155" t="s">
        <v>149</v>
      </c>
      <c r="V37" s="147" t="s">
        <v>148</v>
      </c>
      <c r="W37" s="153"/>
      <c r="X37" s="153"/>
      <c r="Y37" s="153"/>
      <c r="Z37" s="153"/>
      <c r="AA37" s="151" t="s">
        <v>147</v>
      </c>
      <c r="AB37" s="151"/>
      <c r="AC37" s="151" t="s">
        <v>145</v>
      </c>
      <c r="AD37" s="151"/>
      <c r="AE37" s="151" t="s">
        <v>146</v>
      </c>
      <c r="AF37" s="151"/>
      <c r="AH37" s="7">
        <v>28</v>
      </c>
      <c r="AI37" s="6"/>
      <c r="AJ37" s="6"/>
      <c r="AK37" s="32"/>
      <c r="AL37" s="277">
        <f t="shared" si="0"/>
        <v>0</v>
      </c>
      <c r="AM37" s="277">
        <v>1</v>
      </c>
      <c r="AN37" s="32"/>
      <c r="AO37" s="277">
        <f t="shared" si="1"/>
        <v>0</v>
      </c>
      <c r="AP37" s="277">
        <v>1</v>
      </c>
      <c r="AQ37" s="32"/>
      <c r="AR37" s="277">
        <f t="shared" si="2"/>
        <v>0</v>
      </c>
      <c r="AS37" s="277">
        <v>1</v>
      </c>
      <c r="AT37" s="32"/>
      <c r="AU37" s="277">
        <f t="shared" si="13"/>
        <v>0</v>
      </c>
      <c r="AV37" s="277">
        <v>1</v>
      </c>
      <c r="AW37" s="32"/>
      <c r="AX37" s="277">
        <f t="shared" si="3"/>
        <v>0</v>
      </c>
      <c r="AY37" s="277">
        <v>1</v>
      </c>
      <c r="AZ37" s="32"/>
      <c r="BA37" s="277">
        <f t="shared" si="4"/>
        <v>0</v>
      </c>
      <c r="BB37" s="277">
        <v>1</v>
      </c>
      <c r="BC37" s="12">
        <f t="shared" si="14"/>
        <v>0</v>
      </c>
      <c r="BD37" s="275">
        <f t="shared" si="5"/>
        <v>0</v>
      </c>
      <c r="BE37" s="275">
        <v>1</v>
      </c>
      <c r="BF37" s="277"/>
      <c r="BG37" s="277">
        <f t="shared" si="6"/>
        <v>0</v>
      </c>
      <c r="BH37" s="277">
        <v>1</v>
      </c>
      <c r="BI37" s="31">
        <f t="shared" si="7"/>
        <v>0</v>
      </c>
      <c r="BJ37" s="275"/>
      <c r="BK37" s="275">
        <v>1</v>
      </c>
      <c r="BL37" s="32"/>
      <c r="BM37" s="277">
        <f t="shared" si="9"/>
        <v>0</v>
      </c>
      <c r="BN37" s="277">
        <v>1</v>
      </c>
      <c r="BO37" s="32"/>
      <c r="BP37" s="277"/>
      <c r="BQ37" s="277">
        <v>1</v>
      </c>
      <c r="BR37" s="19">
        <f t="shared" si="15"/>
        <v>0</v>
      </c>
      <c r="BS37" s="20">
        <f t="shared" si="10"/>
        <v>0</v>
      </c>
      <c r="BT37" s="20">
        <v>1</v>
      </c>
      <c r="BU37" s="9" t="str">
        <f t="shared" si="11"/>
        <v>مؤجل (ة) </v>
      </c>
      <c r="BV37" s="9" t="s">
        <v>58</v>
      </c>
      <c r="BX37" s="7">
        <v>28</v>
      </c>
      <c r="BY37" s="6"/>
      <c r="BZ37" s="6"/>
      <c r="CA37" s="11"/>
      <c r="CB37" s="6">
        <f t="shared" si="16"/>
        <v>0</v>
      </c>
      <c r="CC37" s="6">
        <v>1</v>
      </c>
      <c r="CD37" s="11"/>
      <c r="CE37" s="6">
        <f t="shared" si="17"/>
        <v>0</v>
      </c>
      <c r="CF37" s="6">
        <v>1</v>
      </c>
      <c r="CG37" s="12">
        <f t="shared" si="18"/>
        <v>0</v>
      </c>
      <c r="CH37" s="14">
        <f t="shared" si="19"/>
        <v>0</v>
      </c>
      <c r="CI37" s="6">
        <v>1</v>
      </c>
      <c r="CJ37" s="19">
        <f t="shared" si="20"/>
        <v>0</v>
      </c>
      <c r="CK37" s="20">
        <f t="shared" si="21"/>
        <v>0</v>
      </c>
      <c r="CL37" s="6">
        <v>1</v>
      </c>
      <c r="CM37" s="6" t="str">
        <f t="shared" si="12"/>
        <v>مؤجل (ة) </v>
      </c>
      <c r="CN37" s="6" t="s">
        <v>58</v>
      </c>
    </row>
    <row r="38" spans="2:72" ht="15.75">
      <c r="B38" s="7">
        <v>29</v>
      </c>
      <c r="C38" s="153" t="s">
        <v>151</v>
      </c>
      <c r="D38" s="152" t="s">
        <v>115</v>
      </c>
      <c r="E38" s="152"/>
      <c r="F38" s="152" t="s">
        <v>116</v>
      </c>
      <c r="G38" s="152"/>
      <c r="H38" s="152"/>
      <c r="I38" s="152"/>
      <c r="J38" s="277"/>
      <c r="K38" s="277"/>
      <c r="L38" s="277"/>
      <c r="M38" s="154"/>
      <c r="N38" s="277"/>
      <c r="O38" s="277"/>
      <c r="P38" s="153"/>
      <c r="Q38" s="153"/>
      <c r="R38" s="153"/>
      <c r="S38" s="153"/>
      <c r="T38" s="153"/>
      <c r="U38" s="155" t="s">
        <v>149</v>
      </c>
      <c r="V38" s="147" t="s">
        <v>148</v>
      </c>
      <c r="W38" s="153"/>
      <c r="X38" s="153"/>
      <c r="Y38" s="153"/>
      <c r="Z38" s="153"/>
      <c r="AA38" s="151" t="s">
        <v>147</v>
      </c>
      <c r="AB38" s="151"/>
      <c r="AC38" s="151" t="s">
        <v>145</v>
      </c>
      <c r="AD38" s="151"/>
      <c r="AE38" s="151" t="s">
        <v>146</v>
      </c>
      <c r="AF38" s="151"/>
      <c r="AH38" s="8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"/>
      <c r="BJ38" s="276"/>
      <c r="BK38" s="276"/>
      <c r="BL38" s="27"/>
      <c r="BM38" s="276"/>
      <c r="BN38" s="276"/>
      <c r="BO38" s="27"/>
      <c r="BP38" s="276"/>
      <c r="BQ38" s="276"/>
      <c r="BT38" s="8"/>
    </row>
  </sheetData>
  <sheetProtection/>
  <mergeCells count="63">
    <mergeCell ref="BX6:BX9"/>
    <mergeCell ref="BL8:BN8"/>
    <mergeCell ref="N6:N9"/>
    <mergeCell ref="O6:O9"/>
    <mergeCell ref="BF6:BK7"/>
    <mergeCell ref="BL6:BQ7"/>
    <mergeCell ref="BR6:BV7"/>
    <mergeCell ref="BS8:BS9"/>
    <mergeCell ref="BI8:BK8"/>
    <mergeCell ref="AJ6:AJ9"/>
    <mergeCell ref="AK6:AV7"/>
    <mergeCell ref="AW6:BE7"/>
    <mergeCell ref="BO8:BQ8"/>
    <mergeCell ref="BR8:BR9"/>
    <mergeCell ref="CN8:CN9"/>
    <mergeCell ref="CJ8:CJ9"/>
    <mergeCell ref="CK8:CK9"/>
    <mergeCell ref="CL8:CL9"/>
    <mergeCell ref="CM8:CM9"/>
    <mergeCell ref="BY1:CJ4"/>
    <mergeCell ref="AW8:AY8"/>
    <mergeCell ref="AZ8:BB8"/>
    <mergeCell ref="BC8:BE8"/>
    <mergeCell ref="BF8:BH8"/>
    <mergeCell ref="CG8:CI8"/>
    <mergeCell ref="BT8:BT9"/>
    <mergeCell ref="BU8:BU9"/>
    <mergeCell ref="BV8:BV9"/>
    <mergeCell ref="CA8:CC8"/>
    <mergeCell ref="CD8:CF8"/>
    <mergeCell ref="CJ6:CN7"/>
    <mergeCell ref="BY6:BY9"/>
    <mergeCell ref="BZ6:BZ9"/>
    <mergeCell ref="AP1:BG3"/>
    <mergeCell ref="CA6:CI7"/>
    <mergeCell ref="B6:B9"/>
    <mergeCell ref="H6:H9"/>
    <mergeCell ref="I6:I9"/>
    <mergeCell ref="AH6:AH9"/>
    <mergeCell ref="AI6:AI9"/>
    <mergeCell ref="C8:C9"/>
    <mergeCell ref="D8:D9"/>
    <mergeCell ref="E8:E9"/>
    <mergeCell ref="F8:F9"/>
    <mergeCell ref="G8:G9"/>
    <mergeCell ref="J8:J9"/>
    <mergeCell ref="K8:K9"/>
    <mergeCell ref="P8:P9"/>
    <mergeCell ref="W8:W9"/>
    <mergeCell ref="L6:L9"/>
    <mergeCell ref="M6:M9"/>
    <mergeCell ref="AU4:AZ5"/>
    <mergeCell ref="X8:X9"/>
    <mergeCell ref="AA8:AA9"/>
    <mergeCell ref="AB8:AB9"/>
    <mergeCell ref="AD8:AD9"/>
    <mergeCell ref="AE8:AE9"/>
    <mergeCell ref="AF8:AF9"/>
    <mergeCell ref="AK8:AM8"/>
    <mergeCell ref="AN8:AP8"/>
    <mergeCell ref="AQ8:AS8"/>
    <mergeCell ref="AT8:AV8"/>
    <mergeCell ref="AC8:A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rightToLeft="1" zoomScalePageLayoutView="0" workbookViewId="0" topLeftCell="A10">
      <selection activeCell="S5" sqref="S5"/>
    </sheetView>
  </sheetViews>
  <sheetFormatPr defaultColWidth="11.421875" defaultRowHeight="15"/>
  <cols>
    <col min="1" max="1" width="11.00390625" style="0" customWidth="1"/>
    <col min="2" max="2" width="7.57421875" style="0" customWidth="1"/>
    <col min="3" max="3" width="8.57421875" style="0" customWidth="1"/>
    <col min="4" max="4" width="6.421875" style="0" customWidth="1"/>
    <col min="5" max="5" width="6.8515625" style="0" customWidth="1"/>
    <col min="6" max="6" width="20.7109375" style="0" customWidth="1"/>
    <col min="7" max="7" width="7.28125" style="0" customWidth="1"/>
    <col min="8" max="8" width="18.57421875" style="0" customWidth="1"/>
    <col min="9" max="9" width="7.57421875" style="0" customWidth="1"/>
    <col min="10" max="10" width="5.421875" style="0" customWidth="1"/>
    <col min="11" max="11" width="7.00390625" style="0" customWidth="1"/>
    <col min="12" max="12" width="8.28125" style="0" customWidth="1"/>
    <col min="13" max="13" width="8.00390625" style="0" customWidth="1"/>
    <col min="14" max="14" width="7.140625" style="0" customWidth="1"/>
    <col min="15" max="15" width="7.28125" style="0" customWidth="1"/>
    <col min="16" max="16" width="4.8515625" style="0" customWidth="1"/>
    <col min="17" max="17" width="4.28125" style="0" customWidth="1"/>
  </cols>
  <sheetData>
    <row r="1" spans="1:17" ht="18.75" thickBot="1">
      <c r="A1" s="597" t="s">
        <v>66</v>
      </c>
      <c r="B1" s="597"/>
      <c r="C1" s="597"/>
      <c r="D1" s="597"/>
      <c r="E1" s="597"/>
      <c r="F1" s="597"/>
      <c r="G1" s="320"/>
      <c r="H1" s="320"/>
      <c r="I1" s="598" t="s">
        <v>67</v>
      </c>
      <c r="J1" s="598"/>
      <c r="K1" s="598"/>
      <c r="L1" s="598"/>
      <c r="M1" s="598"/>
      <c r="N1" s="598"/>
      <c r="O1" s="598"/>
      <c r="P1" s="598"/>
      <c r="Q1" s="598"/>
    </row>
    <row r="2" spans="1:17" ht="24.75" customHeight="1">
      <c r="A2" s="117"/>
      <c r="B2" s="117"/>
      <c r="C2" s="117"/>
      <c r="D2" s="117"/>
      <c r="E2" s="117"/>
      <c r="F2" s="117"/>
      <c r="G2" s="33"/>
      <c r="H2" s="33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24.75" customHeight="1">
      <c r="A3" s="117"/>
      <c r="B3" s="117"/>
      <c r="C3" s="117"/>
      <c r="D3" s="117"/>
      <c r="E3" s="117"/>
      <c r="F3" s="117"/>
      <c r="G3" s="33"/>
      <c r="H3" s="33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5.75">
      <c r="A4" s="599" t="s">
        <v>68</v>
      </c>
      <c r="B4" s="599"/>
      <c r="C4" s="599"/>
      <c r="D4" s="599"/>
      <c r="E4" s="599"/>
      <c r="F4" s="599"/>
      <c r="G4" s="26"/>
      <c r="H4" s="33"/>
      <c r="I4" s="132"/>
      <c r="J4" s="133"/>
      <c r="K4" s="134"/>
      <c r="L4" s="132"/>
      <c r="M4" s="133"/>
      <c r="N4" s="135"/>
      <c r="O4" s="136"/>
      <c r="P4" s="137"/>
      <c r="Q4" s="135"/>
    </row>
    <row r="5" spans="1:17" ht="15.75">
      <c r="A5" s="600" t="s">
        <v>69</v>
      </c>
      <c r="B5" s="600"/>
      <c r="C5" s="600"/>
      <c r="D5" s="600"/>
      <c r="E5" s="600"/>
      <c r="F5" s="600"/>
      <c r="G5" s="26"/>
      <c r="H5" s="34"/>
      <c r="I5" s="35"/>
      <c r="J5" s="36"/>
      <c r="K5" s="37"/>
      <c r="L5" s="35"/>
      <c r="M5" s="36"/>
      <c r="N5" s="37"/>
      <c r="O5" s="38"/>
      <c r="P5" s="39"/>
      <c r="Q5" s="37"/>
    </row>
    <row r="6" spans="1:17" ht="15.75">
      <c r="A6" s="600" t="s">
        <v>101</v>
      </c>
      <c r="B6" s="600"/>
      <c r="C6" s="600"/>
      <c r="D6" s="600"/>
      <c r="E6" s="600"/>
      <c r="F6" s="600"/>
      <c r="G6" s="34"/>
      <c r="H6" s="34"/>
      <c r="I6" s="35"/>
      <c r="J6" s="36"/>
      <c r="K6" s="37"/>
      <c r="L6" s="35"/>
      <c r="M6" s="36"/>
      <c r="N6" s="37"/>
      <c r="O6" s="38"/>
      <c r="P6" s="39"/>
      <c r="Q6" s="37"/>
    </row>
    <row r="7" spans="1:17" ht="18">
      <c r="A7" s="40" t="s">
        <v>70</v>
      </c>
      <c r="B7" s="596" t="str">
        <f>LOOKUP("R",'M1'!A:A,'M1'!DL:DL)</f>
        <v>2017/2016</v>
      </c>
      <c r="C7" s="596"/>
      <c r="D7" s="596"/>
      <c r="E7" s="41"/>
      <c r="F7" s="42"/>
      <c r="G7" s="43"/>
      <c r="H7" s="43"/>
      <c r="I7" s="44"/>
      <c r="J7" s="45"/>
      <c r="K7" s="46"/>
      <c r="L7" s="42"/>
      <c r="M7" s="47"/>
      <c r="N7" s="48"/>
      <c r="O7" s="49"/>
      <c r="P7" s="47"/>
      <c r="Q7" s="48"/>
    </row>
    <row r="8" spans="1:17" ht="15.75">
      <c r="A8" s="50" t="s">
        <v>71</v>
      </c>
      <c r="B8" s="602" t="str">
        <f>LOOKUP("R",'M1'!A:A,'M1'!H:H)</f>
        <v>بوتوحة</v>
      </c>
      <c r="C8" s="602"/>
      <c r="D8" s="602"/>
      <c r="E8" s="51" t="s">
        <v>114</v>
      </c>
      <c r="F8" s="602" t="str">
        <f>LOOKUP("R",'M1'!A:A,'M1'!I:I)</f>
        <v>هناء</v>
      </c>
      <c r="G8" s="602"/>
      <c r="H8" s="50" t="s">
        <v>72</v>
      </c>
      <c r="I8" s="50"/>
      <c r="J8" s="603">
        <f>LOOKUP("R",'M1'!A:A,'M1'!M:M)</f>
        <v>0</v>
      </c>
      <c r="K8" s="603"/>
      <c r="L8" s="54" t="s">
        <v>111</v>
      </c>
      <c r="M8" s="595">
        <f>LOOKUP("R",'M1'!A:A,'M1'!N:N)</f>
        <v>0</v>
      </c>
      <c r="N8" s="595"/>
      <c r="O8" s="53" t="s">
        <v>112</v>
      </c>
      <c r="P8" s="601">
        <f>LOOKUP("R",'M1'!A:A,'M1'!O:O)</f>
        <v>0</v>
      </c>
      <c r="Q8" s="601"/>
    </row>
    <row r="9" spans="1:17" ht="15.75">
      <c r="A9" s="34" t="s">
        <v>73</v>
      </c>
      <c r="B9" s="602">
        <f>LOOKUP("R",'M1'!A:A,'M1'!L:L)</f>
        <v>0</v>
      </c>
      <c r="C9" s="602"/>
      <c r="D9" s="602"/>
      <c r="E9" s="608" t="s">
        <v>290</v>
      </c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57"/>
      <c r="Q9" s="48"/>
    </row>
    <row r="10" spans="1:17" ht="18">
      <c r="A10" s="59" t="s">
        <v>113</v>
      </c>
      <c r="B10" s="52"/>
      <c r="C10" s="52"/>
      <c r="D10" s="52"/>
      <c r="E10" s="60"/>
      <c r="F10" s="55"/>
      <c r="G10" s="56"/>
      <c r="H10" s="34"/>
      <c r="I10" s="41"/>
      <c r="J10" s="57"/>
      <c r="K10" s="37"/>
      <c r="L10" s="41"/>
      <c r="M10" s="57"/>
      <c r="N10" s="48"/>
      <c r="O10" s="58"/>
      <c r="P10" s="57"/>
      <c r="Q10" s="48"/>
    </row>
    <row r="11" spans="1:17" ht="15">
      <c r="A11" s="604" t="s">
        <v>74</v>
      </c>
      <c r="B11" s="605" t="s">
        <v>75</v>
      </c>
      <c r="C11" s="606"/>
      <c r="D11" s="606"/>
      <c r="E11" s="606"/>
      <c r="F11" s="607" t="s">
        <v>76</v>
      </c>
      <c r="G11" s="607"/>
      <c r="H11" s="607"/>
      <c r="I11" s="606" t="s">
        <v>77</v>
      </c>
      <c r="J11" s="606"/>
      <c r="K11" s="606"/>
      <c r="L11" s="606"/>
      <c r="M11" s="606"/>
      <c r="N11" s="606"/>
      <c r="O11" s="606"/>
      <c r="P11" s="606"/>
      <c r="Q11" s="606"/>
    </row>
    <row r="12" spans="1:17" ht="15">
      <c r="A12" s="604"/>
      <c r="B12" s="609" t="s">
        <v>78</v>
      </c>
      <c r="C12" s="610" t="s">
        <v>79</v>
      </c>
      <c r="D12" s="610" t="s">
        <v>80</v>
      </c>
      <c r="E12" s="613" t="s">
        <v>36</v>
      </c>
      <c r="F12" s="614" t="s">
        <v>29</v>
      </c>
      <c r="G12" s="614" t="s">
        <v>80</v>
      </c>
      <c r="H12" s="614" t="s">
        <v>36</v>
      </c>
      <c r="I12" s="612" t="s">
        <v>81</v>
      </c>
      <c r="J12" s="612"/>
      <c r="K12" s="612"/>
      <c r="L12" s="611" t="s">
        <v>82</v>
      </c>
      <c r="M12" s="611"/>
      <c r="N12" s="611"/>
      <c r="O12" s="611" t="s">
        <v>74</v>
      </c>
      <c r="P12" s="611"/>
      <c r="Q12" s="611"/>
    </row>
    <row r="13" spans="1:17" ht="15.75" thickBot="1">
      <c r="A13" s="604"/>
      <c r="B13" s="609"/>
      <c r="C13" s="610"/>
      <c r="D13" s="610"/>
      <c r="E13" s="613"/>
      <c r="F13" s="614"/>
      <c r="G13" s="614"/>
      <c r="H13" s="614"/>
      <c r="I13" s="61" t="s">
        <v>83</v>
      </c>
      <c r="J13" s="62" t="s">
        <v>80</v>
      </c>
      <c r="K13" s="61" t="s">
        <v>37</v>
      </c>
      <c r="L13" s="63" t="s">
        <v>83</v>
      </c>
      <c r="M13" s="62" t="s">
        <v>80</v>
      </c>
      <c r="N13" s="63" t="s">
        <v>37</v>
      </c>
      <c r="O13" s="64" t="s">
        <v>83</v>
      </c>
      <c r="P13" s="65" t="s">
        <v>80</v>
      </c>
      <c r="Q13" s="66" t="s">
        <v>44</v>
      </c>
    </row>
    <row r="14" spans="1:17" ht="15" customHeight="1" thickBot="1" thickTop="1">
      <c r="A14" s="589" t="s">
        <v>84</v>
      </c>
      <c r="B14" s="583" t="s">
        <v>85</v>
      </c>
      <c r="C14" s="584" t="s">
        <v>86</v>
      </c>
      <c r="D14" s="584">
        <v>18</v>
      </c>
      <c r="E14" s="587">
        <v>6</v>
      </c>
      <c r="F14" s="283" t="s">
        <v>292</v>
      </c>
      <c r="G14" s="68">
        <v>6</v>
      </c>
      <c r="H14" s="69">
        <v>2</v>
      </c>
      <c r="I14" s="70">
        <f>LOOKUP("R",'M1'!A:A,'M1'!AK:AK)</f>
        <v>28.5</v>
      </c>
      <c r="J14" s="71">
        <f>LOOKUP("R",'M1'!A:A,'M1'!AL:AL)</f>
        <v>6</v>
      </c>
      <c r="K14" s="71">
        <f>LOOKUP("R",'M1'!A:A,'M1'!AM:AM)</f>
        <v>1</v>
      </c>
      <c r="L14" s="588">
        <f>LOOKUP("R",'M1'!A:A,'M1'!AT:AT)</f>
        <v>14.666666666666666</v>
      </c>
      <c r="M14" s="578">
        <f>LOOKUP("R",'M1'!A:A,'M1'!AU:AU)</f>
        <v>18</v>
      </c>
      <c r="N14" s="578">
        <f>LOOKUP("R",'M1'!A:A,'M1'!AV:AV)</f>
        <v>1</v>
      </c>
      <c r="O14" s="594">
        <f>LOOKUP("R",'M1'!A:A,'M1'!BR:BR)</f>
        <v>13.729166666666666</v>
      </c>
      <c r="P14" s="590">
        <f>LOOKUP("R",'M1'!A:A,'M1'!BS:BS)</f>
        <v>30</v>
      </c>
      <c r="Q14" s="590">
        <f>LOOKUP("R",'M1'!A:A,'M1'!BT:BT)</f>
        <v>1</v>
      </c>
    </row>
    <row r="15" spans="1:17" ht="15" customHeight="1" thickBot="1" thickTop="1">
      <c r="A15" s="589"/>
      <c r="B15" s="583"/>
      <c r="C15" s="584"/>
      <c r="D15" s="584"/>
      <c r="E15" s="587"/>
      <c r="F15" s="283" t="s">
        <v>293</v>
      </c>
      <c r="G15" s="68">
        <v>6</v>
      </c>
      <c r="H15" s="69">
        <v>2</v>
      </c>
      <c r="I15" s="70">
        <f>LOOKUP("R",'M1'!A:A,'M1'!AN:AN)</f>
        <v>25</v>
      </c>
      <c r="J15" s="71">
        <f>LOOKUP("R",'M1'!A:A,'M1'!AO:AO)</f>
        <v>6</v>
      </c>
      <c r="K15" s="71">
        <f>LOOKUP("R",'M1'!A:A,'M1'!AP:AP)</f>
        <v>1</v>
      </c>
      <c r="L15" s="588" t="e">
        <f>LOOKUP("R",'M1'!B:B,'M1'!AT:AT)</f>
        <v>#N/A</v>
      </c>
      <c r="M15" s="578">
        <f>LOOKUP("R",'M1'!C:C,'M1'!AU:AU)</f>
        <v>18</v>
      </c>
      <c r="N15" s="578">
        <f>LOOKUP("R",'M1'!D:D,'M1'!AV:AV)</f>
        <v>1</v>
      </c>
      <c r="O15" s="594" t="e">
        <f>LOOKUP("R",'M1'!B:B,'M1'!BR:BR)</f>
        <v>#N/A</v>
      </c>
      <c r="P15" s="590">
        <f>LOOKUP("R",'M1'!C:C,'M1'!BS:BS)</f>
        <v>30</v>
      </c>
      <c r="Q15" s="590">
        <f>LOOKUP("R",'M1'!D:D,'M1'!BT:BT)</f>
        <v>1</v>
      </c>
    </row>
    <row r="16" spans="1:17" ht="15" customHeight="1" thickBot="1" thickTop="1">
      <c r="A16" s="589"/>
      <c r="B16" s="583"/>
      <c r="C16" s="584"/>
      <c r="D16" s="584"/>
      <c r="E16" s="587"/>
      <c r="F16" s="283" t="s">
        <v>294</v>
      </c>
      <c r="G16" s="68">
        <v>6</v>
      </c>
      <c r="H16" s="69">
        <v>2</v>
      </c>
      <c r="I16" s="70">
        <f>LOOKUP("R",'M1'!A:A,'M1'!AQ:AQ)</f>
        <v>34.5</v>
      </c>
      <c r="J16" s="71">
        <f>LOOKUP("R",'M1'!A:A,'M1'!AR:AR)</f>
        <v>6</v>
      </c>
      <c r="K16" s="71">
        <f>LOOKUP("R",'M1'!A:A,'M1'!AS:AS)</f>
        <v>1</v>
      </c>
      <c r="L16" s="588" t="e">
        <f>LOOKUP("R",'M1'!B:B,'M1'!AT:AT)</f>
        <v>#N/A</v>
      </c>
      <c r="M16" s="578">
        <f>LOOKUP("R",'M1'!C:C,'M1'!AU:AU)</f>
        <v>18</v>
      </c>
      <c r="N16" s="578">
        <f>LOOKUP("R",'M1'!D:D,'M1'!AV:AV)</f>
        <v>1</v>
      </c>
      <c r="O16" s="594" t="e">
        <f>LOOKUP("R",'M1'!B:B,'M1'!BR:BR)</f>
        <v>#N/A</v>
      </c>
      <c r="P16" s="590">
        <f>LOOKUP("R",'M1'!C:C,'M1'!BS:BS)</f>
        <v>30</v>
      </c>
      <c r="Q16" s="590">
        <f>LOOKUP("R",'M1'!D:D,'M1'!BT:BT)</f>
        <v>1</v>
      </c>
    </row>
    <row r="17" spans="1:17" ht="15" customHeight="1" thickBot="1" thickTop="1">
      <c r="A17" s="589"/>
      <c r="B17" s="583" t="s">
        <v>87</v>
      </c>
      <c r="C17" s="584" t="s">
        <v>88</v>
      </c>
      <c r="D17" s="584">
        <v>9</v>
      </c>
      <c r="E17" s="587">
        <v>4</v>
      </c>
      <c r="F17" s="283" t="s">
        <v>295</v>
      </c>
      <c r="G17" s="68">
        <v>5</v>
      </c>
      <c r="H17" s="69">
        <v>2</v>
      </c>
      <c r="I17" s="70">
        <f>LOOKUP("R",'M1'!A:A,'M1'!AW:AW)</f>
        <v>27.5</v>
      </c>
      <c r="J17" s="71">
        <f>LOOKUP("R",'M1'!A:A,'M1'!AX:AX)</f>
        <v>5</v>
      </c>
      <c r="K17" s="71">
        <f>LOOKUP("R",'M1'!A:A,'M1'!AY:AY)</f>
        <v>1</v>
      </c>
      <c r="L17" s="588">
        <f>LOOKUP("R",'M1'!A:A,'M1'!BC:BC)</f>
        <v>12.75</v>
      </c>
      <c r="M17" s="578">
        <f>LOOKUP("R",'M1'!A:A,'M1'!BD:BD)</f>
        <v>9</v>
      </c>
      <c r="N17" s="578">
        <f>LOOKUP("R",'M1'!A:A,'M1'!BE:BE)</f>
        <v>1</v>
      </c>
      <c r="O17" s="594" t="e">
        <f>LOOKUP("R",'M1'!B:B,'M1'!BR:BR)</f>
        <v>#N/A</v>
      </c>
      <c r="P17" s="590">
        <f>LOOKUP("R",'M1'!C:C,'M1'!BS:BS)</f>
        <v>30</v>
      </c>
      <c r="Q17" s="590">
        <f>LOOKUP("R",'M1'!D:D,'M1'!BT:BT)</f>
        <v>1</v>
      </c>
    </row>
    <row r="18" spans="1:17" ht="15" customHeight="1" thickBot="1" thickTop="1">
      <c r="A18" s="589"/>
      <c r="B18" s="583"/>
      <c r="C18" s="584"/>
      <c r="D18" s="584"/>
      <c r="E18" s="587"/>
      <c r="F18" s="283" t="s">
        <v>45</v>
      </c>
      <c r="G18" s="68">
        <v>4</v>
      </c>
      <c r="H18" s="69">
        <v>2</v>
      </c>
      <c r="I18" s="70">
        <f>LOOKUP("R",'M1'!A:A,'M1'!AZ:AZ)</f>
        <v>23.5</v>
      </c>
      <c r="J18" s="71">
        <f>LOOKUP("R",'M1'!A:A,'M1'!BA:BA)</f>
        <v>4</v>
      </c>
      <c r="K18" s="71">
        <f>LOOKUP("R",'M1'!A:A,'M1'!BB:BB)</f>
        <v>1</v>
      </c>
      <c r="L18" s="588" t="e">
        <f>LOOKUP("R",'M1'!B:B,'M1'!BC:BC)</f>
        <v>#N/A</v>
      </c>
      <c r="M18" s="578">
        <f>LOOKUP("R",'M1'!C:C,'M1'!BD:BD)</f>
        <v>9</v>
      </c>
      <c r="N18" s="578">
        <f>LOOKUP("R",'M1'!D:D,'M1'!BE:BE)</f>
        <v>1</v>
      </c>
      <c r="O18" s="594" t="e">
        <f>LOOKUP("R",'M1'!B:B,'M1'!BR:BR)</f>
        <v>#N/A</v>
      </c>
      <c r="P18" s="590">
        <f>LOOKUP("R",'M1'!C:C,'M1'!BS:BS)</f>
        <v>30</v>
      </c>
      <c r="Q18" s="590">
        <f>LOOKUP("R",'M1'!D:D,'M1'!BT:BT)</f>
        <v>1</v>
      </c>
    </row>
    <row r="19" spans="1:17" ht="15" customHeight="1" thickBot="1" thickTop="1">
      <c r="A19" s="589"/>
      <c r="B19" s="72" t="s">
        <v>87</v>
      </c>
      <c r="C19" s="73" t="s">
        <v>88</v>
      </c>
      <c r="D19" s="74">
        <v>2</v>
      </c>
      <c r="E19" s="68">
        <f>H19</f>
        <v>1</v>
      </c>
      <c r="F19" s="284" t="s">
        <v>296</v>
      </c>
      <c r="G19" s="68">
        <v>2</v>
      </c>
      <c r="H19" s="69">
        <v>1</v>
      </c>
      <c r="I19" s="70">
        <f>LOOKUP("R",'M1'!A:A,'M1'!BF:BF)</f>
        <v>14</v>
      </c>
      <c r="J19" s="71">
        <f>LOOKUP("R",'M1'!A:A,'M1'!BG:BG)</f>
        <v>2</v>
      </c>
      <c r="K19" s="71">
        <f>LOOKUP("R",'M1'!A:A,'M1'!BH:BH)</f>
        <v>1</v>
      </c>
      <c r="L19" s="139">
        <f>LOOKUP("R",'M1'!A:A,'M1'!BI:BI)</f>
        <v>14</v>
      </c>
      <c r="M19" s="140">
        <f>LOOKUP("R",'M1'!A:A,'M1'!BJ:BJ)</f>
        <v>2</v>
      </c>
      <c r="N19" s="140">
        <f>LOOKUP("R",'M1'!A:A,'M1'!BK:BK)</f>
        <v>1</v>
      </c>
      <c r="O19" s="594" t="e">
        <f>LOOKUP("R",'M1'!B:B,'M1'!BR:BR)</f>
        <v>#N/A</v>
      </c>
      <c r="P19" s="590">
        <f>LOOKUP("R",'M1'!C:C,'M1'!BS:BS)</f>
        <v>30</v>
      </c>
      <c r="Q19" s="590">
        <f>LOOKUP("R",'M1'!D:D,'M1'!BT:BT)</f>
        <v>1</v>
      </c>
    </row>
    <row r="20" spans="1:17" ht="15" customHeight="1" thickBot="1" thickTop="1">
      <c r="A20" s="589"/>
      <c r="B20" s="76" t="s">
        <v>89</v>
      </c>
      <c r="C20" s="77" t="s">
        <v>90</v>
      </c>
      <c r="D20" s="78">
        <v>1</v>
      </c>
      <c r="E20" s="79">
        <v>1</v>
      </c>
      <c r="F20" s="75" t="s">
        <v>102</v>
      </c>
      <c r="G20" s="68">
        <v>1</v>
      </c>
      <c r="H20" s="69">
        <v>1</v>
      </c>
      <c r="I20" s="70">
        <f>LOOKUP("R",'M1'!A:A,'M1'!BL:BL)</f>
        <v>11.75</v>
      </c>
      <c r="J20" s="71">
        <f>LOOKUP("R",'M1'!A:A,'M1'!BM:BM)</f>
        <v>1</v>
      </c>
      <c r="K20" s="71">
        <f>LOOKUP("R",'M1'!A:A,'M1'!BN:BN)</f>
        <v>1</v>
      </c>
      <c r="L20" s="139">
        <f>LOOKUP("R",'M1'!A:A,'M1'!BO:BO)</f>
        <v>11.75</v>
      </c>
      <c r="M20" s="140">
        <f>LOOKUP("R",'M1'!A:A,'M1'!BP:BP)</f>
        <v>1</v>
      </c>
      <c r="N20" s="140">
        <f>LOOKUP("R",'M1'!A:A,'M1'!BQ:BQ)</f>
        <v>1</v>
      </c>
      <c r="O20" s="594" t="e">
        <f>LOOKUP("R",'M1'!B:B,'M1'!BR:BR)</f>
        <v>#N/A</v>
      </c>
      <c r="P20" s="590">
        <f>LOOKUP("R",'M1'!C:C,'M1'!BS:BS)</f>
        <v>30</v>
      </c>
      <c r="Q20" s="590">
        <f>LOOKUP("R",'M1'!D:D,'M1'!BT:BT)</f>
        <v>1</v>
      </c>
    </row>
    <row r="21" spans="1:17" ht="0.75" customHeight="1" thickBot="1" thickTop="1">
      <c r="A21" s="80"/>
      <c r="B21" s="81"/>
      <c r="C21" s="82"/>
      <c r="D21" s="83"/>
      <c r="E21" s="84"/>
      <c r="F21" s="85"/>
      <c r="G21" s="84"/>
      <c r="H21" s="86"/>
      <c r="I21" s="127"/>
      <c r="J21" s="87"/>
      <c r="K21" s="88"/>
      <c r="L21" s="89"/>
      <c r="M21" s="90"/>
      <c r="N21" s="91"/>
      <c r="O21" s="144"/>
      <c r="P21" s="145"/>
      <c r="Q21" s="145"/>
    </row>
    <row r="22" spans="1:17" ht="15" customHeight="1" thickBot="1" thickTop="1">
      <c r="A22" s="589" t="s">
        <v>91</v>
      </c>
      <c r="B22" s="583" t="s">
        <v>85</v>
      </c>
      <c r="C22" s="584" t="s">
        <v>86</v>
      </c>
      <c r="D22" s="584">
        <v>18</v>
      </c>
      <c r="E22" s="587">
        <v>6</v>
      </c>
      <c r="F22" s="278" t="s">
        <v>297</v>
      </c>
      <c r="G22" s="68">
        <v>6</v>
      </c>
      <c r="H22" s="69">
        <v>2</v>
      </c>
      <c r="I22" s="70">
        <f>LOOKUP("R",'M1'!A:A,'M1'!CA:CA)</f>
        <v>21</v>
      </c>
      <c r="J22" s="71">
        <f>LOOKUP("R",'M1'!A:A,'M1'!CB:CB)</f>
        <v>6</v>
      </c>
      <c r="K22" s="71">
        <f>LOOKUP("R",'M1'!A:A,'M1'!CC:CC)</f>
        <v>1</v>
      </c>
      <c r="L22" s="588">
        <f>LOOKUP("R",'M1'!A:A,'M1'!CJ:CJ)</f>
        <v>13.5</v>
      </c>
      <c r="M22" s="578">
        <f>LOOKUP("R",'M1'!A:A,'M1'!CK:CK)</f>
        <v>18</v>
      </c>
      <c r="N22" s="578">
        <f>LOOKUP("R",'M1'!A:A,'M1'!CL:CL)</f>
        <v>1</v>
      </c>
      <c r="O22" s="591">
        <f>LOOKUP("R",'M1'!A:A,'M1'!DH:DH)</f>
        <v>13.863636363636363</v>
      </c>
      <c r="P22" s="586">
        <f>LOOKUP("R",'M1'!A:A,'M1'!DI:DI)</f>
        <v>30</v>
      </c>
      <c r="Q22" s="586">
        <f>LOOKUP("R",'M1'!A:A,'M1'!DJ:DJ)</f>
        <v>1</v>
      </c>
    </row>
    <row r="23" spans="1:17" ht="15" customHeight="1" thickBot="1" thickTop="1">
      <c r="A23" s="589"/>
      <c r="B23" s="583"/>
      <c r="C23" s="584"/>
      <c r="D23" s="584"/>
      <c r="E23" s="587"/>
      <c r="F23" s="278" t="s">
        <v>298</v>
      </c>
      <c r="G23" s="68">
        <v>6</v>
      </c>
      <c r="H23" s="69">
        <v>2</v>
      </c>
      <c r="I23" s="70">
        <f>LOOKUP("R",'M1'!A:A,'M1'!CD:CD)</f>
        <v>29.5</v>
      </c>
      <c r="J23" s="71">
        <f>LOOKUP("R",'M1'!A:A,'M1'!CE:CE)</f>
        <v>6</v>
      </c>
      <c r="K23" s="71">
        <f>LOOKUP("R",'M1'!A:A,'M1'!CF:CF)</f>
        <v>1</v>
      </c>
      <c r="L23" s="588" t="str">
        <f>LOOKUP("R",'M1'!K:K,'M1'!CJ:CJ)</f>
        <v>نتيجة الوحدة</v>
      </c>
      <c r="M23" s="578" t="e">
        <f>LOOKUP("R",'M1'!L:L,'M1'!CK:CK)</f>
        <v>#N/A</v>
      </c>
      <c r="N23" s="578" t="e">
        <f>LOOKUP("R",'M1'!M:M,'M1'!CL:CL)</f>
        <v>#N/A</v>
      </c>
      <c r="O23" s="591" t="e">
        <f>LOOKUP("R",'M1'!B:B,'M1'!DH:DH)</f>
        <v>#N/A</v>
      </c>
      <c r="P23" s="586">
        <f>LOOKUP("R",'M1'!C:C,'M1'!DI:DI)</f>
        <v>30</v>
      </c>
      <c r="Q23" s="586">
        <f>LOOKUP("R",'M1'!D:D,'M1'!DJ:DJ)</f>
        <v>1</v>
      </c>
    </row>
    <row r="24" spans="1:17" ht="15" customHeight="1" thickBot="1" thickTop="1">
      <c r="A24" s="589"/>
      <c r="B24" s="583"/>
      <c r="C24" s="584"/>
      <c r="D24" s="584"/>
      <c r="E24" s="587"/>
      <c r="F24" s="278" t="s">
        <v>59</v>
      </c>
      <c r="G24" s="68">
        <v>6</v>
      </c>
      <c r="H24" s="69">
        <v>2</v>
      </c>
      <c r="I24" s="70">
        <f>LOOKUP("R",'M1'!A:A,'M1'!CG:CG)</f>
        <v>30.5</v>
      </c>
      <c r="J24" s="71">
        <f>LOOKUP("R",'M1'!A:A,'M1'!CH:CH)</f>
        <v>6</v>
      </c>
      <c r="K24" s="71">
        <f>LOOKUP("R",'M1'!A:A,'M1'!CI:CI)</f>
        <v>1</v>
      </c>
      <c r="L24" s="588" t="str">
        <f>LOOKUP("R",'M1'!K:K,'M1'!CJ:CJ)</f>
        <v>نتيجة الوحدة</v>
      </c>
      <c r="M24" s="578" t="e">
        <f>LOOKUP("R",'M1'!L:L,'M1'!CK:CK)</f>
        <v>#N/A</v>
      </c>
      <c r="N24" s="578" t="e">
        <f>LOOKUP("R",'M1'!M:M,'M1'!CL:CL)</f>
        <v>#N/A</v>
      </c>
      <c r="O24" s="591" t="e">
        <f>LOOKUP("R",'M1'!B:B,'M1'!DH:DH)</f>
        <v>#N/A</v>
      </c>
      <c r="P24" s="586">
        <f>LOOKUP("R",'M1'!C:C,'M1'!DI:DI)</f>
        <v>30</v>
      </c>
      <c r="Q24" s="586">
        <f>LOOKUP("R",'M1'!D:D,'M1'!DJ:DJ)</f>
        <v>1</v>
      </c>
    </row>
    <row r="25" spans="1:17" ht="15" customHeight="1" thickBot="1" thickTop="1">
      <c r="A25" s="589"/>
      <c r="B25" s="583" t="str">
        <f>B17</f>
        <v>و.ت.م</v>
      </c>
      <c r="C25" s="584" t="s">
        <v>92</v>
      </c>
      <c r="D25" s="584">
        <v>9</v>
      </c>
      <c r="E25" s="587">
        <v>4</v>
      </c>
      <c r="F25" s="279" t="s">
        <v>299</v>
      </c>
      <c r="G25" s="68">
        <v>5</v>
      </c>
      <c r="H25" s="69">
        <v>2</v>
      </c>
      <c r="I25" s="70">
        <f>LOOKUP("R",'M1'!A:A,'M1'!CM:CM)</f>
        <v>28.5</v>
      </c>
      <c r="J25" s="71">
        <f>LOOKUP("R",'M1'!A:A,'M1'!CN:CN)</f>
        <v>5</v>
      </c>
      <c r="K25" s="71">
        <f>LOOKUP("R",'M1'!A:A,'M1'!CO:CO)</f>
        <v>1</v>
      </c>
      <c r="L25" s="588">
        <f>LOOKUP("R",'M1'!A:A,'M1'!CS:CS)</f>
        <v>12.5</v>
      </c>
      <c r="M25" s="578">
        <f>LOOKUP("R",'M1'!A:A,'M1'!CT:CT)</f>
        <v>9</v>
      </c>
      <c r="N25" s="578">
        <f>LOOKUP("R",'M1'!A:A,'M1'!CU:CU)</f>
        <v>1</v>
      </c>
      <c r="O25" s="591" t="e">
        <f>LOOKUP("R",'M1'!B:B,'M1'!DH:DH)</f>
        <v>#N/A</v>
      </c>
      <c r="P25" s="586">
        <f>LOOKUP("R",'M1'!C:C,'M1'!DI:DI)</f>
        <v>30</v>
      </c>
      <c r="Q25" s="586">
        <f>LOOKUP("R",'M1'!D:D,'M1'!DJ:DJ)</f>
        <v>1</v>
      </c>
    </row>
    <row r="26" spans="1:17" ht="15" customHeight="1" thickBot="1" thickTop="1">
      <c r="A26" s="589"/>
      <c r="B26" s="583"/>
      <c r="C26" s="584"/>
      <c r="D26" s="584"/>
      <c r="E26" s="587"/>
      <c r="F26" s="279" t="s">
        <v>300</v>
      </c>
      <c r="G26" s="68">
        <v>4</v>
      </c>
      <c r="H26" s="69">
        <v>1</v>
      </c>
      <c r="I26" s="70">
        <f>LOOKUP("R",'M1'!A:A,'M1'!CP:CP)</f>
        <v>9</v>
      </c>
      <c r="J26" s="71">
        <f>LOOKUP("R",'M1'!A:A,'M1'!CQ:CQ)</f>
        <v>0</v>
      </c>
      <c r="K26" s="71">
        <f>LOOKUP("R",'M1'!A:A,'M1'!CR:CR)</f>
        <v>1</v>
      </c>
      <c r="L26" s="588" t="e">
        <f>LOOKUP("R",'M1'!B:B,'M1'!CS:CS)</f>
        <v>#N/A</v>
      </c>
      <c r="M26" s="578">
        <f>LOOKUP("R",'M1'!C:C,'M1'!CT:CT)</f>
        <v>5</v>
      </c>
      <c r="N26" s="578">
        <f>LOOKUP("R",'M1'!D:D,'M1'!CU:CU)</f>
        <v>1</v>
      </c>
      <c r="O26" s="591" t="e">
        <f>LOOKUP("R",'M1'!B:B,'M1'!DH:DH)</f>
        <v>#N/A</v>
      </c>
      <c r="P26" s="586">
        <f>LOOKUP("R",'M1'!C:C,'M1'!DI:DI)</f>
        <v>30</v>
      </c>
      <c r="Q26" s="586">
        <f>LOOKUP("R",'M1'!D:D,'M1'!DJ:DJ)</f>
        <v>1</v>
      </c>
    </row>
    <row r="27" spans="1:17" ht="15" customHeight="1" thickBot="1" thickTop="1">
      <c r="A27" s="589"/>
      <c r="B27" s="76" t="s">
        <v>87</v>
      </c>
      <c r="C27" s="74" t="s">
        <v>93</v>
      </c>
      <c r="D27" s="74">
        <v>2</v>
      </c>
      <c r="E27" s="68">
        <v>1</v>
      </c>
      <c r="F27" s="280" t="s">
        <v>301</v>
      </c>
      <c r="G27" s="68">
        <v>2</v>
      </c>
      <c r="H27" s="69">
        <v>1</v>
      </c>
      <c r="I27" s="70">
        <f>LOOKUP("R",'M1'!A:A,'M1'!CV:CV)</f>
        <v>13</v>
      </c>
      <c r="J27" s="71">
        <f>LOOKUP("R",'M1'!A:A,'M1'!CW:CW)</f>
        <v>2</v>
      </c>
      <c r="K27" s="71">
        <f>LOOKUP("R",'M1'!A:A,'M1'!CX:CX)</f>
        <v>1</v>
      </c>
      <c r="L27" s="139">
        <f>LOOKUP("R",'M1'!A:A,'M1'!CY:CY)</f>
        <v>13</v>
      </c>
      <c r="M27" s="140">
        <f>LOOKUP("R",'M1'!A:A,'M1'!CZ:CZ)</f>
        <v>2</v>
      </c>
      <c r="N27" s="140">
        <f>LOOKUP("R",'M1'!A:A,'M1'!DA:DA)</f>
        <v>1</v>
      </c>
      <c r="O27" s="591" t="e">
        <f>LOOKUP("R",'M1'!B:B,'M1'!DH:DH)</f>
        <v>#N/A</v>
      </c>
      <c r="P27" s="586">
        <f>LOOKUP("R",'M1'!C:C,'M1'!DI:DI)</f>
        <v>30</v>
      </c>
      <c r="Q27" s="586">
        <f>LOOKUP("R",'M1'!D:D,'M1'!DJ:DJ)</f>
        <v>1</v>
      </c>
    </row>
    <row r="28" spans="1:17" ht="15" customHeight="1" thickBot="1" thickTop="1">
      <c r="A28" s="589"/>
      <c r="B28" s="119" t="str">
        <f>B22</f>
        <v>و.ت.اس</v>
      </c>
      <c r="C28" s="120" t="s">
        <v>94</v>
      </c>
      <c r="D28" s="120">
        <v>1</v>
      </c>
      <c r="E28" s="129">
        <v>1</v>
      </c>
      <c r="F28" s="281" t="s">
        <v>60</v>
      </c>
      <c r="G28" s="130">
        <v>1</v>
      </c>
      <c r="H28" s="69">
        <v>1</v>
      </c>
      <c r="I28" s="70">
        <f>LOOKUP("R",'M1'!A:A,'M1'!DB:DB)</f>
        <v>21</v>
      </c>
      <c r="J28" s="71">
        <f>LOOKUP("R",'M1'!A:A,'M1'!DC:DC)</f>
        <v>1</v>
      </c>
      <c r="K28" s="71">
        <f>LOOKUP("R",'M1'!A:A,'M1'!DD:DD)</f>
        <v>1</v>
      </c>
      <c r="L28" s="70">
        <f>LOOKUP("R",'M1'!A:A,'M1'!DE:DE)</f>
        <v>21</v>
      </c>
      <c r="M28" s="71">
        <f>LOOKUP("R",'M1'!A:A,'M1'!DF:DF)</f>
        <v>1</v>
      </c>
      <c r="N28" s="71">
        <f>LOOKUP("R",'M1'!A:A,'M1'!DG:DG)</f>
        <v>1</v>
      </c>
      <c r="O28" s="592" t="e">
        <f>LOOKUP("R",'M1'!B:B,'M1'!DH:DH)</f>
        <v>#N/A</v>
      </c>
      <c r="P28" s="586">
        <f>LOOKUP("R",'M1'!C:C,'M1'!DI:DI)</f>
        <v>30</v>
      </c>
      <c r="Q28" s="586">
        <f>LOOKUP("R",'M1'!D:D,'M1'!DJ:DJ)</f>
        <v>1</v>
      </c>
    </row>
    <row r="29" spans="1:17" ht="21" thickTop="1">
      <c r="A29" s="92" t="s">
        <v>95</v>
      </c>
      <c r="B29" s="93">
        <f>(O14+O22)/2</f>
        <v>13.796401515151516</v>
      </c>
      <c r="C29" s="585" t="s">
        <v>278</v>
      </c>
      <c r="D29" s="585"/>
      <c r="E29" s="585"/>
      <c r="F29" s="585"/>
      <c r="G29" s="142">
        <f>P14+P22</f>
        <v>60</v>
      </c>
      <c r="H29" s="125"/>
      <c r="I29" s="96" t="s">
        <v>96</v>
      </c>
      <c r="J29" s="97"/>
      <c r="K29" s="98"/>
      <c r="L29" s="99"/>
      <c r="M29" s="143">
        <f>G29</f>
        <v>60</v>
      </c>
      <c r="O29" s="100"/>
      <c r="P29" s="101"/>
      <c r="Q29" s="102"/>
    </row>
    <row r="30" spans="1:17" ht="15.75">
      <c r="A30" s="103"/>
      <c r="B30" s="104" t="s">
        <v>97</v>
      </c>
      <c r="C30" s="104"/>
      <c r="D30" s="577" t="str">
        <f>LOOKUP("R",'M1'!A:A,'M1'!DK:DK)</f>
        <v>ناجح (ة) الدورة الاولى  </v>
      </c>
      <c r="E30" s="577"/>
      <c r="F30" s="577"/>
      <c r="G30" s="26"/>
      <c r="H30" s="105"/>
      <c r="I30" s="106"/>
      <c r="J30" s="107" t="s">
        <v>98</v>
      </c>
      <c r="K30" s="108"/>
      <c r="L30" s="593">
        <f ca="1">TODAY()</f>
        <v>42924</v>
      </c>
      <c r="M30" s="593"/>
      <c r="N30" s="593"/>
      <c r="O30" s="593"/>
      <c r="P30" s="109"/>
      <c r="Q30" s="110"/>
    </row>
    <row r="31" spans="1:17" ht="20.25">
      <c r="A31" s="579" t="s">
        <v>99</v>
      </c>
      <c r="B31" s="580"/>
      <c r="C31" s="580"/>
      <c r="D31" s="103"/>
      <c r="E31" s="111"/>
      <c r="F31" s="103"/>
      <c r="G31" s="112"/>
      <c r="H31" s="113"/>
      <c r="I31" s="106"/>
      <c r="J31" s="114"/>
      <c r="K31" s="115"/>
      <c r="L31" s="103"/>
      <c r="M31" s="114"/>
      <c r="N31" s="581" t="s">
        <v>100</v>
      </c>
      <c r="O31" s="582"/>
      <c r="P31" s="582"/>
      <c r="Q31" s="582"/>
    </row>
  </sheetData>
  <sheetProtection/>
  <mergeCells count="68">
    <mergeCell ref="E9:O9"/>
    <mergeCell ref="I11:Q11"/>
    <mergeCell ref="B12:B13"/>
    <mergeCell ref="C12:C13"/>
    <mergeCell ref="L12:N12"/>
    <mergeCell ref="O12:Q12"/>
    <mergeCell ref="I12:K12"/>
    <mergeCell ref="D12:D13"/>
    <mergeCell ref="E12:E13"/>
    <mergeCell ref="F12:F13"/>
    <mergeCell ref="G12:G13"/>
    <mergeCell ref="H12:H13"/>
    <mergeCell ref="D25:D26"/>
    <mergeCell ref="M8:N8"/>
    <mergeCell ref="B7:D7"/>
    <mergeCell ref="A1:F1"/>
    <mergeCell ref="I1:Q1"/>
    <mergeCell ref="A4:F4"/>
    <mergeCell ref="A5:F5"/>
    <mergeCell ref="A6:F6"/>
    <mergeCell ref="P8:Q8"/>
    <mergeCell ref="B8:D8"/>
    <mergeCell ref="J8:K8"/>
    <mergeCell ref="F8:G8"/>
    <mergeCell ref="B9:D9"/>
    <mergeCell ref="A11:A13"/>
    <mergeCell ref="B11:E11"/>
    <mergeCell ref="F11:H11"/>
    <mergeCell ref="O22:O28"/>
    <mergeCell ref="L30:O30"/>
    <mergeCell ref="O14:O20"/>
    <mergeCell ref="E14:E16"/>
    <mergeCell ref="A14:A20"/>
    <mergeCell ref="B14:B16"/>
    <mergeCell ref="C14:C16"/>
    <mergeCell ref="D14:D16"/>
    <mergeCell ref="B17:B18"/>
    <mergeCell ref="C17:C18"/>
    <mergeCell ref="D17:D18"/>
    <mergeCell ref="E17:E18"/>
    <mergeCell ref="C22:C24"/>
    <mergeCell ref="D22:D24"/>
    <mergeCell ref="E22:E24"/>
    <mergeCell ref="M22:M24"/>
    <mergeCell ref="P14:P20"/>
    <mergeCell ref="Q14:Q20"/>
    <mergeCell ref="N17:N18"/>
    <mergeCell ref="L14:L16"/>
    <mergeCell ref="M14:M16"/>
    <mergeCell ref="N14:N16"/>
    <mergeCell ref="L17:L18"/>
    <mergeCell ref="M17:M18"/>
    <mergeCell ref="D30:F30"/>
    <mergeCell ref="N22:N24"/>
    <mergeCell ref="A31:C31"/>
    <mergeCell ref="N31:Q31"/>
    <mergeCell ref="M25:M26"/>
    <mergeCell ref="N25:N26"/>
    <mergeCell ref="B25:B26"/>
    <mergeCell ref="C25:C26"/>
    <mergeCell ref="C29:F29"/>
    <mergeCell ref="Q22:Q28"/>
    <mergeCell ref="E25:E26"/>
    <mergeCell ref="L25:L26"/>
    <mergeCell ref="A22:A28"/>
    <mergeCell ref="B22:B24"/>
    <mergeCell ref="P22:P28"/>
    <mergeCell ref="L22:L24"/>
  </mergeCells>
  <printOptions/>
  <pageMargins left="0" right="0" top="0" bottom="0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rightToLeft="1" zoomScalePageLayoutView="0" workbookViewId="0" topLeftCell="A7">
      <selection activeCell="C28" sqref="C28"/>
    </sheetView>
  </sheetViews>
  <sheetFormatPr defaultColWidth="11.421875" defaultRowHeight="15"/>
  <cols>
    <col min="3" max="3" width="15.00390625" style="0" customWidth="1"/>
    <col min="6" max="6" width="24.57421875" style="0" customWidth="1"/>
    <col min="9" max="9" width="8.421875" style="0" customWidth="1"/>
    <col min="10" max="10" width="7.8515625" style="0" customWidth="1"/>
    <col min="11" max="11" width="4.8515625" style="0" customWidth="1"/>
    <col min="12" max="12" width="8.8515625" style="0" customWidth="1"/>
    <col min="13" max="13" width="7.7109375" style="0" customWidth="1"/>
    <col min="14" max="14" width="6.8515625" style="0" customWidth="1"/>
    <col min="15" max="15" width="9.140625" style="0" customWidth="1"/>
    <col min="16" max="16" width="6.00390625" style="0" customWidth="1"/>
    <col min="17" max="17" width="6.7109375" style="0" customWidth="1"/>
  </cols>
  <sheetData>
    <row r="1" spans="1:17" ht="18.75" thickBot="1">
      <c r="A1" s="615" t="s">
        <v>66</v>
      </c>
      <c r="B1" s="615"/>
      <c r="C1" s="615"/>
      <c r="D1" s="615"/>
      <c r="E1" s="615"/>
      <c r="F1" s="615"/>
      <c r="G1" s="33"/>
      <c r="H1" s="33"/>
      <c r="I1" s="616" t="s">
        <v>67</v>
      </c>
      <c r="J1" s="616"/>
      <c r="K1" s="616"/>
      <c r="L1" s="616"/>
      <c r="M1" s="616"/>
      <c r="N1" s="616"/>
      <c r="O1" s="616"/>
      <c r="P1" s="616"/>
      <c r="Q1" s="616"/>
    </row>
    <row r="2" spans="1:17" ht="33" customHeight="1">
      <c r="A2" s="117"/>
      <c r="B2" s="117"/>
      <c r="C2" s="117"/>
      <c r="D2" s="117"/>
      <c r="E2" s="117"/>
      <c r="F2" s="117"/>
      <c r="G2" s="33"/>
      <c r="H2" s="33"/>
      <c r="I2" s="117"/>
      <c r="J2" s="117"/>
      <c r="K2" s="117"/>
      <c r="L2" s="138"/>
      <c r="M2" s="138"/>
      <c r="N2" s="138"/>
      <c r="O2" s="138"/>
      <c r="P2" s="138"/>
      <c r="Q2" s="138"/>
    </row>
    <row r="3" spans="1:17" ht="15.75">
      <c r="A3" s="117"/>
      <c r="B3" s="117"/>
      <c r="C3" s="117"/>
      <c r="D3" s="117"/>
      <c r="E3" s="117"/>
      <c r="F3" s="117"/>
      <c r="G3" s="33"/>
      <c r="H3" s="33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24.75" customHeight="1">
      <c r="A4" s="599" t="s">
        <v>68</v>
      </c>
      <c r="B4" s="599"/>
      <c r="C4" s="599"/>
      <c r="D4" s="599"/>
      <c r="E4" s="599"/>
      <c r="F4" s="599"/>
      <c r="G4" s="26"/>
      <c r="H4" s="33"/>
      <c r="I4" s="132"/>
      <c r="J4" s="133"/>
      <c r="K4" s="134"/>
      <c r="L4" s="132"/>
      <c r="M4" s="133"/>
      <c r="N4" s="135"/>
      <c r="O4" s="136"/>
      <c r="P4" s="137"/>
      <c r="Q4" s="135"/>
    </row>
    <row r="5" spans="1:17" ht="19.5" customHeight="1">
      <c r="A5" s="600" t="s">
        <v>69</v>
      </c>
      <c r="B5" s="600"/>
      <c r="C5" s="600"/>
      <c r="D5" s="600"/>
      <c r="E5" s="600"/>
      <c r="F5" s="600"/>
      <c r="G5" s="26"/>
      <c r="H5" s="34"/>
      <c r="I5" s="118"/>
      <c r="J5" s="36"/>
      <c r="K5" s="37"/>
      <c r="L5" s="118"/>
      <c r="M5" s="36"/>
      <c r="N5" s="37"/>
      <c r="O5" s="38"/>
      <c r="P5" s="39"/>
      <c r="Q5" s="37"/>
    </row>
    <row r="6" spans="1:17" ht="24.75" customHeight="1">
      <c r="A6" s="600" t="s">
        <v>154</v>
      </c>
      <c r="B6" s="600"/>
      <c r="C6" s="600"/>
      <c r="D6" s="600"/>
      <c r="E6" s="600"/>
      <c r="F6" s="600"/>
      <c r="G6" s="34"/>
      <c r="H6" s="34"/>
      <c r="I6" s="118"/>
      <c r="J6" s="36"/>
      <c r="K6" s="37"/>
      <c r="L6" s="118"/>
      <c r="M6" s="36"/>
      <c r="N6" s="37"/>
      <c r="O6" s="38"/>
      <c r="P6" s="39"/>
      <c r="Q6" s="37"/>
    </row>
    <row r="7" spans="1:17" ht="27.75" customHeight="1">
      <c r="A7" s="40" t="s">
        <v>70</v>
      </c>
      <c r="B7" s="596" t="str">
        <f>LOOKUP("R",'M2'!A:A,'M2'!CN:CN)</f>
        <v>2017/2016</v>
      </c>
      <c r="C7" s="596"/>
      <c r="D7" s="596"/>
      <c r="E7" s="41"/>
      <c r="F7" s="42"/>
      <c r="G7" s="43"/>
      <c r="H7" s="43"/>
      <c r="I7" s="44"/>
      <c r="J7" s="45"/>
      <c r="K7" s="46"/>
      <c r="L7" s="42"/>
      <c r="M7" s="47"/>
      <c r="N7" s="48"/>
      <c r="O7" s="49"/>
      <c r="P7" s="47"/>
      <c r="Q7" s="48"/>
    </row>
    <row r="8" spans="1:17" ht="15.75">
      <c r="A8" s="50" t="s">
        <v>71</v>
      </c>
      <c r="B8" s="602">
        <f>LOOKUP("R",'M2'!A:A,'M2'!H:H)</f>
        <v>0</v>
      </c>
      <c r="C8" s="602"/>
      <c r="D8" s="602"/>
      <c r="E8" s="51" t="s">
        <v>114</v>
      </c>
      <c r="F8" s="602">
        <f>LOOKUP("R",'M2'!A:A,'M2'!I:I)</f>
        <v>0</v>
      </c>
      <c r="G8" s="602"/>
      <c r="H8" s="50" t="s">
        <v>72</v>
      </c>
      <c r="I8" s="50"/>
      <c r="J8" s="603">
        <f>LOOKUP("R",'M2'!A:A,'M2'!M:M)</f>
        <v>0</v>
      </c>
      <c r="K8" s="603"/>
      <c r="L8" s="54" t="s">
        <v>111</v>
      </c>
      <c r="M8" s="595">
        <f>LOOKUP("R",'M2'!A:A,'M2'!N:N)</f>
        <v>0</v>
      </c>
      <c r="N8" s="595"/>
      <c r="O8" s="53" t="s">
        <v>112</v>
      </c>
      <c r="P8" s="601">
        <f>LOOKUP("R",'M2'!A:A,'M2'!O:O)</f>
        <v>0</v>
      </c>
      <c r="Q8" s="601"/>
    </row>
    <row r="9" spans="1:17" ht="18">
      <c r="A9" s="34" t="s">
        <v>73</v>
      </c>
      <c r="B9" s="602">
        <f>LOOKUP("R",'M2'!A:A,'M2'!L:L)</f>
        <v>0</v>
      </c>
      <c r="C9" s="602"/>
      <c r="D9" s="602"/>
      <c r="E9" s="608" t="s">
        <v>289</v>
      </c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57"/>
      <c r="Q9" s="48"/>
    </row>
    <row r="10" spans="1:17" ht="18">
      <c r="A10" s="59" t="s">
        <v>113</v>
      </c>
      <c r="B10" s="116"/>
      <c r="C10" s="116"/>
      <c r="D10" s="116"/>
      <c r="E10" s="60"/>
      <c r="F10" s="55"/>
      <c r="G10" s="56"/>
      <c r="H10" s="34"/>
      <c r="I10" s="41"/>
      <c r="J10" s="57"/>
      <c r="K10" s="37"/>
      <c r="L10" s="41"/>
      <c r="M10" s="57"/>
      <c r="N10" s="48"/>
      <c r="O10" s="58"/>
      <c r="P10" s="57"/>
      <c r="Q10" s="48"/>
    </row>
    <row r="11" spans="1:17" ht="15">
      <c r="A11" s="604" t="s">
        <v>74</v>
      </c>
      <c r="B11" s="605" t="s">
        <v>75</v>
      </c>
      <c r="C11" s="606"/>
      <c r="D11" s="606"/>
      <c r="E11" s="606"/>
      <c r="F11" s="607" t="s">
        <v>76</v>
      </c>
      <c r="G11" s="607"/>
      <c r="H11" s="607"/>
      <c r="I11" s="606" t="s">
        <v>77</v>
      </c>
      <c r="J11" s="606"/>
      <c r="K11" s="606"/>
      <c r="L11" s="606"/>
      <c r="M11" s="606"/>
      <c r="N11" s="606"/>
      <c r="O11" s="606"/>
      <c r="P11" s="606"/>
      <c r="Q11" s="606"/>
    </row>
    <row r="12" spans="1:17" ht="15">
      <c r="A12" s="604"/>
      <c r="B12" s="609" t="s">
        <v>78</v>
      </c>
      <c r="C12" s="610" t="s">
        <v>79</v>
      </c>
      <c r="D12" s="610" t="s">
        <v>80</v>
      </c>
      <c r="E12" s="613" t="s">
        <v>36</v>
      </c>
      <c r="F12" s="614" t="s">
        <v>29</v>
      </c>
      <c r="G12" s="614" t="s">
        <v>80</v>
      </c>
      <c r="H12" s="614" t="s">
        <v>36</v>
      </c>
      <c r="I12" s="612" t="s">
        <v>81</v>
      </c>
      <c r="J12" s="612"/>
      <c r="K12" s="612"/>
      <c r="L12" s="611" t="s">
        <v>82</v>
      </c>
      <c r="M12" s="611"/>
      <c r="N12" s="611"/>
      <c r="O12" s="611" t="s">
        <v>74</v>
      </c>
      <c r="P12" s="611"/>
      <c r="Q12" s="611"/>
    </row>
    <row r="13" spans="1:17" ht="15.75" thickBot="1">
      <c r="A13" s="604"/>
      <c r="B13" s="609"/>
      <c r="C13" s="610"/>
      <c r="D13" s="610"/>
      <c r="E13" s="613"/>
      <c r="F13" s="614"/>
      <c r="G13" s="614"/>
      <c r="H13" s="614"/>
      <c r="I13" s="61" t="s">
        <v>83</v>
      </c>
      <c r="J13" s="62" t="s">
        <v>80</v>
      </c>
      <c r="K13" s="61" t="s">
        <v>37</v>
      </c>
      <c r="L13" s="63" t="s">
        <v>83</v>
      </c>
      <c r="M13" s="62" t="s">
        <v>80</v>
      </c>
      <c r="N13" s="63" t="s">
        <v>37</v>
      </c>
      <c r="O13" s="64" t="s">
        <v>83</v>
      </c>
      <c r="P13" s="65" t="s">
        <v>80</v>
      </c>
      <c r="Q13" s="66" t="s">
        <v>44</v>
      </c>
    </row>
    <row r="14" spans="1:17" ht="17.25" thickBot="1" thickTop="1">
      <c r="A14" s="589" t="s">
        <v>153</v>
      </c>
      <c r="B14" s="617" t="s">
        <v>156</v>
      </c>
      <c r="C14" s="618" t="s">
        <v>86</v>
      </c>
      <c r="D14" s="619">
        <v>18</v>
      </c>
      <c r="E14" s="619">
        <v>6</v>
      </c>
      <c r="F14" s="282" t="s">
        <v>302</v>
      </c>
      <c r="G14" s="121">
        <v>6</v>
      </c>
      <c r="H14" s="69">
        <v>2</v>
      </c>
      <c r="I14" s="70">
        <f>LOOKUP("R",'M2'!A:A,'M2'!AK:AK)</f>
        <v>0</v>
      </c>
      <c r="J14" s="71">
        <f>LOOKUP("R",'M2'!A:A,'M2'!AL:AL)</f>
        <v>0</v>
      </c>
      <c r="K14" s="71">
        <f>LOOKUP("R",'M2'!A:A,'M2'!AM:AM)</f>
        <v>1</v>
      </c>
      <c r="L14" s="588">
        <f>LOOKUP("R",'M2'!A:A,'M2'!AT:AT)</f>
        <v>0</v>
      </c>
      <c r="M14" s="578">
        <f>LOOKUP("R",'M2'!A:A,'M2'!AU:AU)</f>
        <v>0</v>
      </c>
      <c r="N14" s="578">
        <f>LOOKUP("R",'M2'!A:A,'M2'!AV:AV)</f>
        <v>1</v>
      </c>
      <c r="O14" s="594">
        <f>LOOKUP("R",'M2'!A:A,'M2'!BR:BR)</f>
        <v>0</v>
      </c>
      <c r="P14" s="590">
        <f>LOOKUP("R",'M2'!A:A,'M2'!BS:BS)</f>
        <v>0</v>
      </c>
      <c r="Q14" s="590">
        <f>LOOKUP("R",'M2'!A:A,'M2'!BT:BT)</f>
        <v>1</v>
      </c>
    </row>
    <row r="15" spans="1:17" ht="17.25" thickBot="1" thickTop="1">
      <c r="A15" s="589"/>
      <c r="B15" s="617"/>
      <c r="C15" s="618"/>
      <c r="D15" s="619"/>
      <c r="E15" s="619"/>
      <c r="F15" s="282" t="s">
        <v>303</v>
      </c>
      <c r="G15" s="121">
        <v>6</v>
      </c>
      <c r="H15" s="69">
        <v>2</v>
      </c>
      <c r="I15" s="70">
        <f>LOOKUP("R",'M2'!A:A,'M2'!AN:AN)</f>
        <v>0</v>
      </c>
      <c r="J15" s="71">
        <f>LOOKUP("R",'M2'!A:A,'M2'!AO:AO)</f>
        <v>0</v>
      </c>
      <c r="K15" s="71">
        <f>LOOKUP("R",'M2'!A:A,'M2'!AP:AP)</f>
        <v>1</v>
      </c>
      <c r="L15" s="588" t="e">
        <f>LOOKUP("R",'M1'!B:B,'M1'!AT:AT)</f>
        <v>#N/A</v>
      </c>
      <c r="M15" s="578">
        <f>LOOKUP("R",'M1'!C:C,'M1'!AU:AU)</f>
        <v>18</v>
      </c>
      <c r="N15" s="578">
        <f>LOOKUP("R",'M1'!D:D,'M1'!AV:AV)</f>
        <v>1</v>
      </c>
      <c r="O15" s="594" t="e">
        <f>LOOKUP("R",'M1'!B:B,'M1'!BR:BR)</f>
        <v>#N/A</v>
      </c>
      <c r="P15" s="590">
        <f>LOOKUP("R",'M1'!C:C,'M1'!BS:BS)</f>
        <v>30</v>
      </c>
      <c r="Q15" s="590">
        <f>LOOKUP("R",'M1'!D:D,'M1'!BT:BT)</f>
        <v>1</v>
      </c>
    </row>
    <row r="16" spans="1:17" ht="17.25" thickBot="1" thickTop="1">
      <c r="A16" s="589"/>
      <c r="B16" s="617"/>
      <c r="C16" s="618"/>
      <c r="D16" s="619"/>
      <c r="E16" s="619"/>
      <c r="F16" s="282" t="s">
        <v>304</v>
      </c>
      <c r="G16" s="121">
        <v>6</v>
      </c>
      <c r="H16" s="69">
        <v>2</v>
      </c>
      <c r="I16" s="70">
        <f>LOOKUP("R",'M2'!A:A,'M2'!AQ:AQ)</f>
        <v>0</v>
      </c>
      <c r="J16" s="71">
        <f>LOOKUP("R",'M2'!A:A,'M2'!AR:AR)</f>
        <v>0</v>
      </c>
      <c r="K16" s="71">
        <f>LOOKUP("R",'M2'!A:A,'M2'!AS:AS)</f>
        <v>1</v>
      </c>
      <c r="L16" s="588" t="e">
        <f>LOOKUP("R",'M1'!B:B,'M1'!AT:AT)</f>
        <v>#N/A</v>
      </c>
      <c r="M16" s="578">
        <f>LOOKUP("R",'M1'!C:C,'M1'!AU:AU)</f>
        <v>18</v>
      </c>
      <c r="N16" s="578">
        <f>LOOKUP("R",'M1'!D:D,'M1'!AV:AV)</f>
        <v>1</v>
      </c>
      <c r="O16" s="594" t="e">
        <f>LOOKUP("R",'M1'!B:B,'M1'!BR:BR)</f>
        <v>#N/A</v>
      </c>
      <c r="P16" s="590">
        <f>LOOKUP("R",'M1'!C:C,'M1'!BS:BS)</f>
        <v>30</v>
      </c>
      <c r="Q16" s="590">
        <f>LOOKUP("R",'M1'!D:D,'M1'!BT:BT)</f>
        <v>1</v>
      </c>
    </row>
    <row r="17" spans="1:17" ht="17.25" thickBot="1" thickTop="1">
      <c r="A17" s="589"/>
      <c r="B17" s="617" t="s">
        <v>157</v>
      </c>
      <c r="C17" s="618" t="s">
        <v>88</v>
      </c>
      <c r="D17" s="619">
        <v>9</v>
      </c>
      <c r="E17" s="619">
        <v>3</v>
      </c>
      <c r="F17" s="282" t="s">
        <v>107</v>
      </c>
      <c r="G17" s="121">
        <v>5</v>
      </c>
      <c r="H17" s="69">
        <v>2</v>
      </c>
      <c r="I17" s="70">
        <f>LOOKUP("R",'M2'!A:A,'M2'!AW:AW)</f>
        <v>0</v>
      </c>
      <c r="J17" s="71">
        <f>LOOKUP("R",'M2'!A:A,'M2'!AX:AX)</f>
        <v>0</v>
      </c>
      <c r="K17" s="71">
        <f>LOOKUP("R",'M2'!A:A,'M2'!AY:AY)</f>
        <v>1</v>
      </c>
      <c r="L17" s="588">
        <f>LOOKUP("R",'M2'!A:A,'M2'!BC:BC)</f>
        <v>0</v>
      </c>
      <c r="M17" s="578">
        <f>LOOKUP("R",'M2'!A:A,'M2'!BD:BD)</f>
        <v>0</v>
      </c>
      <c r="N17" s="578">
        <f>LOOKUP("R",'M2'!A:A,'M2'!BE:BE)</f>
        <v>1</v>
      </c>
      <c r="O17" s="594" t="e">
        <f>LOOKUP("R",'M1'!B:B,'M1'!BR:BR)</f>
        <v>#N/A</v>
      </c>
      <c r="P17" s="590">
        <f>LOOKUP("R",'M1'!C:C,'M1'!BS:BS)</f>
        <v>30</v>
      </c>
      <c r="Q17" s="590">
        <f>LOOKUP("R",'M1'!D:D,'M1'!BT:BT)</f>
        <v>1</v>
      </c>
    </row>
    <row r="18" spans="1:17" ht="17.25" thickBot="1" thickTop="1">
      <c r="A18" s="589"/>
      <c r="B18" s="617"/>
      <c r="C18" s="618"/>
      <c r="D18" s="619"/>
      <c r="E18" s="619"/>
      <c r="F18" s="282" t="s">
        <v>305</v>
      </c>
      <c r="G18" s="121">
        <v>4</v>
      </c>
      <c r="H18" s="69">
        <v>1</v>
      </c>
      <c r="I18" s="70">
        <f>LOOKUP("R",'M2'!A:A,'M2'!AZ:AZ)</f>
        <v>0</v>
      </c>
      <c r="J18" s="71">
        <f>LOOKUP("R",'M2'!A:A,'M2'!BA:BA)</f>
        <v>0</v>
      </c>
      <c r="K18" s="71">
        <f>LOOKUP("R",'M2'!A:A,'M2'!BB:BB)</f>
        <v>1</v>
      </c>
      <c r="L18" s="588" t="e">
        <f>LOOKUP("R",'M1'!B:B,'M1'!BC:BC)</f>
        <v>#N/A</v>
      </c>
      <c r="M18" s="578">
        <f>LOOKUP("R",'M1'!C:C,'M1'!BD:BD)</f>
        <v>9</v>
      </c>
      <c r="N18" s="578">
        <f>LOOKUP("R",'M1'!D:D,'M1'!BE:BE)</f>
        <v>1</v>
      </c>
      <c r="O18" s="594" t="e">
        <f>LOOKUP("R",'M1'!B:B,'M1'!BR:BR)</f>
        <v>#N/A</v>
      </c>
      <c r="P18" s="590">
        <f>LOOKUP("R",'M1'!C:C,'M1'!BS:BS)</f>
        <v>30</v>
      </c>
      <c r="Q18" s="590">
        <f>LOOKUP("R",'M1'!D:D,'M1'!BT:BT)</f>
        <v>1</v>
      </c>
    </row>
    <row r="19" spans="1:17" ht="19.5" thickBot="1" thickTop="1">
      <c r="A19" s="589"/>
      <c r="B19" s="159" t="s">
        <v>158</v>
      </c>
      <c r="C19" s="162" t="s">
        <v>155</v>
      </c>
      <c r="D19" s="128">
        <v>2</v>
      </c>
      <c r="E19" s="128">
        <f>H19</f>
        <v>1</v>
      </c>
      <c r="F19" s="282" t="s">
        <v>306</v>
      </c>
      <c r="G19" s="121">
        <v>2</v>
      </c>
      <c r="H19" s="69">
        <v>1</v>
      </c>
      <c r="I19" s="70">
        <f>LOOKUP("R",'M2'!A:A,'M2'!BF:BF)</f>
        <v>0</v>
      </c>
      <c r="J19" s="71">
        <f>LOOKUP("R",'M2'!A:A,'M2'!BG:BG)</f>
        <v>0</v>
      </c>
      <c r="K19" s="71">
        <f>LOOKUP("R",'M2'!A:A,'M2'!BH:BH)</f>
        <v>1</v>
      </c>
      <c r="L19" s="139">
        <f>LOOKUP("R",'M2'!A:A,'M2'!BI:BI)</f>
        <v>0</v>
      </c>
      <c r="M19" s="140">
        <f>LOOKUP("R",'M2'!A:A,'M2'!BJ:BJ)</f>
        <v>0</v>
      </c>
      <c r="N19" s="140">
        <f>LOOKUP("R",'M2'!A:A,'M2'!BK:BK)</f>
        <v>1</v>
      </c>
      <c r="O19" s="594" t="e">
        <f>LOOKUP("R",'M1'!B:B,'M1'!BR:BR)</f>
        <v>#N/A</v>
      </c>
      <c r="P19" s="590">
        <f>LOOKUP("R",'M1'!C:C,'M1'!BS:BS)</f>
        <v>30</v>
      </c>
      <c r="Q19" s="590">
        <f>LOOKUP("R",'M1'!D:D,'M1'!BT:BT)</f>
        <v>1</v>
      </c>
    </row>
    <row r="20" spans="1:17" ht="19.5" thickBot="1" thickTop="1">
      <c r="A20" s="589"/>
      <c r="B20" s="160" t="s">
        <v>159</v>
      </c>
      <c r="C20" s="163" t="s">
        <v>90</v>
      </c>
      <c r="D20" s="131">
        <v>1</v>
      </c>
      <c r="E20" s="131">
        <v>1</v>
      </c>
      <c r="F20" s="282" t="s">
        <v>102</v>
      </c>
      <c r="G20" s="121">
        <v>1</v>
      </c>
      <c r="H20" s="69">
        <v>1</v>
      </c>
      <c r="I20" s="70">
        <f>LOOKUP("R",'M2'!A:A,'M2'!BL:BL)</f>
        <v>0</v>
      </c>
      <c r="J20" s="71">
        <f>LOOKUP("R",'M2'!A:A,'M2'!BM:BM)</f>
        <v>0</v>
      </c>
      <c r="K20" s="71">
        <f>LOOKUP("R",'M2'!A:A,'M2'!BN:BN)</f>
        <v>1</v>
      </c>
      <c r="L20" s="139">
        <f>LOOKUP("R",'M2'!A:A,'M2'!BO:BO)</f>
        <v>0</v>
      </c>
      <c r="M20" s="140">
        <f>LOOKUP("R",'M2'!A:A,'M2'!BP:BP)</f>
        <v>0</v>
      </c>
      <c r="N20" s="140">
        <f>LOOKUP("R",'M2'!A:A,'M2'!BQ:BQ)</f>
        <v>1</v>
      </c>
      <c r="O20" s="594" t="e">
        <f>LOOKUP("R",'M1'!B:B,'M1'!BR:BR)</f>
        <v>#N/A</v>
      </c>
      <c r="P20" s="590">
        <f>LOOKUP("R",'M1'!C:C,'M1'!BS:BS)</f>
        <v>30</v>
      </c>
      <c r="Q20" s="590">
        <f>LOOKUP("R",'M1'!D:D,'M1'!BT:BT)</f>
        <v>1</v>
      </c>
    </row>
    <row r="21" spans="1:17" ht="5.25" customHeight="1" thickBot="1" thickTop="1">
      <c r="A21" s="80"/>
      <c r="B21" s="161"/>
      <c r="C21" s="82"/>
      <c r="D21" s="164"/>
      <c r="E21" s="164"/>
      <c r="F21" s="85"/>
      <c r="G21" s="84"/>
      <c r="H21" s="86"/>
      <c r="I21" s="127"/>
      <c r="J21" s="87"/>
      <c r="K21" s="88"/>
      <c r="L21" s="89"/>
      <c r="M21" s="90"/>
      <c r="N21" s="91"/>
      <c r="O21" s="144"/>
      <c r="P21" s="145"/>
      <c r="Q21" s="145"/>
    </row>
    <row r="22" spans="1:17" ht="25.5" customHeight="1" thickBot="1" thickTop="1">
      <c r="A22" s="589" t="s">
        <v>152</v>
      </c>
      <c r="B22" s="617" t="s">
        <v>156</v>
      </c>
      <c r="C22" s="584" t="s">
        <v>86</v>
      </c>
      <c r="D22" s="619">
        <v>30</v>
      </c>
      <c r="E22" s="619">
        <v>4</v>
      </c>
      <c r="F22" s="67" t="s">
        <v>104</v>
      </c>
      <c r="G22" s="121">
        <v>18</v>
      </c>
      <c r="H22" s="69">
        <v>2</v>
      </c>
      <c r="I22" s="70">
        <f>LOOKUP("R",'M2'!A:A,'M2'!CA:CA)</f>
        <v>0</v>
      </c>
      <c r="J22" s="71">
        <f>LOOKUP("R",'M2'!A:A,'M2'!CB:CB)</f>
        <v>0</v>
      </c>
      <c r="K22" s="71">
        <f>LOOKUP("R",'M2'!A:A,'M2'!CC:CC)</f>
        <v>1</v>
      </c>
      <c r="L22" s="588">
        <f>LOOKUP("R",'M2'!A:A,'M2'!CJ:CJ)</f>
        <v>0</v>
      </c>
      <c r="M22" s="578">
        <f>LOOKUP("R",'M2'!A:A,'M2'!CK:CK)</f>
        <v>0</v>
      </c>
      <c r="N22" s="578">
        <f>LOOKUP("R",'M2'!A:A,'M2'!CL:CL)</f>
        <v>1</v>
      </c>
      <c r="O22" s="591">
        <f>LOOKUP("R",'M2'!A:A,'M2'!CJ:CJ)</f>
        <v>0</v>
      </c>
      <c r="P22" s="591">
        <f>LOOKUP("R",'M2'!A:A,'M2'!CK:CK)</f>
        <v>0</v>
      </c>
      <c r="Q22" s="591">
        <f>LOOKUP("R",'M2'!A:A,'M2'!CL:CL)</f>
        <v>1</v>
      </c>
    </row>
    <row r="23" spans="1:17" ht="48" customHeight="1" thickBot="1" thickTop="1">
      <c r="A23" s="589"/>
      <c r="B23" s="617"/>
      <c r="C23" s="584"/>
      <c r="D23" s="619"/>
      <c r="E23" s="619"/>
      <c r="F23" s="67" t="s">
        <v>105</v>
      </c>
      <c r="G23" s="121">
        <v>12</v>
      </c>
      <c r="H23" s="69">
        <v>2</v>
      </c>
      <c r="I23" s="70">
        <f>LOOKUP("R",'M2'!A:A,'M2'!CD:CD)</f>
        <v>0</v>
      </c>
      <c r="J23" s="71">
        <f>LOOKUP("R",'M2'!A:A,'M2'!CE:CE)</f>
        <v>0</v>
      </c>
      <c r="K23" s="71">
        <f>LOOKUP("R",'M2'!A:A,'M2'!CF:CF)</f>
        <v>1</v>
      </c>
      <c r="L23" s="588" t="str">
        <f>LOOKUP("R",'M1'!K:K,'M1'!CJ:CJ)</f>
        <v>نتيجة الوحدة</v>
      </c>
      <c r="M23" s="578" t="e">
        <f>LOOKUP("R",'M1'!L:L,'M1'!CK:CK)</f>
        <v>#N/A</v>
      </c>
      <c r="N23" s="578" t="e">
        <f>LOOKUP("R",'M1'!M:M,'M1'!CL:CL)</f>
        <v>#N/A</v>
      </c>
      <c r="O23" s="591" t="e">
        <f>LOOKUP("R",'M1'!B:B,'M1'!DH:DH)</f>
        <v>#N/A</v>
      </c>
      <c r="P23" s="591">
        <f>LOOKUP("R",'M1'!C:C,'M1'!DI:DI)</f>
        <v>30</v>
      </c>
      <c r="Q23" s="591">
        <f>LOOKUP("R",'M1'!D:D,'M1'!DJ:DJ)</f>
        <v>1</v>
      </c>
    </row>
    <row r="24" spans="1:17" ht="21" thickTop="1">
      <c r="A24" s="92" t="s">
        <v>95</v>
      </c>
      <c r="B24" s="93">
        <f>(O14+O22)/2</f>
        <v>0</v>
      </c>
      <c r="C24" s="94" t="s">
        <v>277</v>
      </c>
      <c r="E24" s="95"/>
      <c r="F24" s="142">
        <f>P14+P22</f>
        <v>0</v>
      </c>
      <c r="G24" s="620"/>
      <c r="H24" s="620"/>
      <c r="I24" s="96" t="s">
        <v>96</v>
      </c>
      <c r="J24" s="97"/>
      <c r="K24" s="98"/>
      <c r="L24" s="99"/>
      <c r="M24" s="143">
        <f>F24</f>
        <v>0</v>
      </c>
      <c r="O24" s="100"/>
      <c r="P24" s="101"/>
      <c r="Q24" s="102"/>
    </row>
    <row r="25" spans="1:17" ht="15.75">
      <c r="A25" s="103"/>
      <c r="B25" s="117" t="s">
        <v>97</v>
      </c>
      <c r="C25" s="117"/>
      <c r="D25" s="577" t="str">
        <f>LOOKUP("R",'M2'!A:A,'M2'!CM:CM)</f>
        <v>مؤجل (ة) </v>
      </c>
      <c r="E25" s="577"/>
      <c r="F25" s="577"/>
      <c r="G25" s="26"/>
      <c r="H25" s="105"/>
      <c r="I25" s="106"/>
      <c r="J25" s="107" t="s">
        <v>98</v>
      </c>
      <c r="K25" s="108"/>
      <c r="L25" s="593">
        <f ca="1">TODAY()</f>
        <v>42924</v>
      </c>
      <c r="M25" s="593"/>
      <c r="N25" s="593"/>
      <c r="O25" s="593"/>
      <c r="P25" s="109"/>
      <c r="Q25" s="110"/>
    </row>
    <row r="26" spans="1:17" ht="20.25">
      <c r="A26" s="579" t="s">
        <v>99</v>
      </c>
      <c r="B26" s="580"/>
      <c r="C26" s="580"/>
      <c r="D26" s="103"/>
      <c r="E26" s="111"/>
      <c r="F26" s="103"/>
      <c r="G26" s="112"/>
      <c r="H26" s="113"/>
      <c r="I26" s="106"/>
      <c r="J26" s="114"/>
      <c r="K26" s="115"/>
      <c r="L26" s="103"/>
      <c r="M26" s="114"/>
      <c r="N26" s="581" t="s">
        <v>100</v>
      </c>
      <c r="O26" s="582"/>
      <c r="P26" s="582"/>
      <c r="Q26" s="582"/>
    </row>
  </sheetData>
  <sheetProtection/>
  <mergeCells count="61">
    <mergeCell ref="G24:H24"/>
    <mergeCell ref="D25:F25"/>
    <mergeCell ref="L25:O25"/>
    <mergeCell ref="A26:C26"/>
    <mergeCell ref="N26:Q26"/>
    <mergeCell ref="O22:O23"/>
    <mergeCell ref="P22:P23"/>
    <mergeCell ref="Q22:Q23"/>
    <mergeCell ref="M17:M18"/>
    <mergeCell ref="N17:N18"/>
    <mergeCell ref="O14:O20"/>
    <mergeCell ref="P14:P20"/>
    <mergeCell ref="Q14:Q20"/>
    <mergeCell ref="A22:A23"/>
    <mergeCell ref="B22:B23"/>
    <mergeCell ref="C22:C23"/>
    <mergeCell ref="D22:D23"/>
    <mergeCell ref="E22:E23"/>
    <mergeCell ref="L22:L23"/>
    <mergeCell ref="M22:M23"/>
    <mergeCell ref="N22:N23"/>
    <mergeCell ref="M14:M16"/>
    <mergeCell ref="N14:N16"/>
    <mergeCell ref="B17:B18"/>
    <mergeCell ref="C17:C18"/>
    <mergeCell ref="D17:D18"/>
    <mergeCell ref="E17:E18"/>
    <mergeCell ref="L17:L18"/>
    <mergeCell ref="H12:H13"/>
    <mergeCell ref="I12:K12"/>
    <mergeCell ref="L12:N12"/>
    <mergeCell ref="O12:Q12"/>
    <mergeCell ref="A14:A20"/>
    <mergeCell ref="B14:B16"/>
    <mergeCell ref="C14:C16"/>
    <mergeCell ref="D14:D16"/>
    <mergeCell ref="E14:E16"/>
    <mergeCell ref="L14:L16"/>
    <mergeCell ref="A11:A13"/>
    <mergeCell ref="B11:E11"/>
    <mergeCell ref="F11:H11"/>
    <mergeCell ref="I11:Q11"/>
    <mergeCell ref="B12:B13"/>
    <mergeCell ref="C12:C13"/>
    <mergeCell ref="D12:D13"/>
    <mergeCell ref="E12:E13"/>
    <mergeCell ref="F12:F13"/>
    <mergeCell ref="G12:G13"/>
    <mergeCell ref="B8:D8"/>
    <mergeCell ref="F8:G8"/>
    <mergeCell ref="J8:K8"/>
    <mergeCell ref="M8:N8"/>
    <mergeCell ref="P8:Q8"/>
    <mergeCell ref="B9:D9"/>
    <mergeCell ref="E9:O9"/>
    <mergeCell ref="B7:D7"/>
    <mergeCell ref="A1:F1"/>
    <mergeCell ref="I1:Q1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83"/>
  <sheetViews>
    <sheetView rightToLeft="1" zoomScalePageLayoutView="0" workbookViewId="0" topLeftCell="A1">
      <pane xSplit="18855" topLeftCell="CW1" activePane="topLeft" state="split"/>
      <selection pane="topLeft" activeCell="AV4" sqref="AV4:BA9"/>
      <selection pane="topRight" activeCell="CW14" sqref="CW14"/>
    </sheetView>
  </sheetViews>
  <sheetFormatPr defaultColWidth="11.421875" defaultRowHeight="15"/>
  <cols>
    <col min="1" max="1" width="5.8515625" style="0" customWidth="1"/>
    <col min="2" max="2" width="3.421875" style="8" customWidth="1"/>
    <col min="5" max="8" width="11.421875" style="0" customWidth="1"/>
    <col min="9" max="12" width="6.7109375" style="146" customWidth="1"/>
    <col min="13" max="13" width="6.7109375" style="27" customWidth="1"/>
    <col min="14" max="14" width="6.7109375" style="146" customWidth="1"/>
    <col min="15" max="15" width="6.7109375" style="27" customWidth="1"/>
    <col min="16" max="16" width="6.7109375" style="146" customWidth="1"/>
    <col min="17" max="17" width="6.8515625" style="0" customWidth="1"/>
    <col min="18" max="18" width="4.7109375" style="0" customWidth="1"/>
    <col min="20" max="20" width="8.28125" style="0" customWidth="1"/>
    <col min="22" max="25" width="6.7109375" style="0" customWidth="1"/>
    <col min="26" max="29" width="6.7109375" style="8" customWidth="1"/>
    <col min="30" max="30" width="6.421875" style="0" customWidth="1"/>
    <col min="31" max="31" width="6.57421875" style="0" customWidth="1"/>
    <col min="33" max="33" width="10.421875" style="0" customWidth="1"/>
    <col min="35" max="42" width="6.7109375" style="0" customWidth="1"/>
    <col min="48" max="49" width="11.421875" style="0" customWidth="1"/>
    <col min="50" max="53" width="5.7109375" style="0" customWidth="1"/>
    <col min="55" max="55" width="7.140625" style="0" customWidth="1"/>
    <col min="56" max="56" width="7.8515625" style="0" customWidth="1"/>
    <col min="57" max="57" width="7.00390625" style="0" customWidth="1"/>
    <col min="58" max="61" width="0" style="0" hidden="1" customWidth="1"/>
    <col min="62" max="62" width="7.7109375" style="8" customWidth="1"/>
    <col min="66" max="66" width="17.421875" style="0" customWidth="1"/>
    <col min="67" max="67" width="11.421875" style="141" customWidth="1"/>
  </cols>
  <sheetData>
    <row r="1" spans="3:18" ht="15">
      <c r="C1" t="s">
        <v>63</v>
      </c>
      <c r="Q1" s="18"/>
      <c r="R1" s="8"/>
    </row>
    <row r="2" spans="3:31" ht="15" customHeight="1">
      <c r="C2" t="s">
        <v>64</v>
      </c>
      <c r="M2" s="459"/>
      <c r="N2" s="459"/>
      <c r="Q2" s="18"/>
      <c r="R2" s="8"/>
      <c r="AB2" s="459"/>
      <c r="AC2" s="459"/>
      <c r="AD2" s="477"/>
      <c r="AE2" s="477"/>
    </row>
    <row r="3" spans="13:31" ht="15" customHeight="1">
      <c r="M3" s="459"/>
      <c r="N3" s="459"/>
      <c r="Q3" s="18"/>
      <c r="R3" s="8"/>
      <c r="AB3" s="459"/>
      <c r="AC3" s="459"/>
      <c r="AD3" s="477"/>
      <c r="AE3" s="477"/>
    </row>
    <row r="4" spans="9:53" ht="15" customHeight="1">
      <c r="I4" s="669" t="s">
        <v>284</v>
      </c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V4" s="669" t="s">
        <v>285</v>
      </c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I4" s="627" t="s">
        <v>286</v>
      </c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27"/>
      <c r="AV4" s="558" t="s">
        <v>287</v>
      </c>
      <c r="AW4" s="558"/>
      <c r="AX4" s="558"/>
      <c r="AY4" s="558"/>
      <c r="AZ4" s="558"/>
      <c r="BA4" s="558"/>
    </row>
    <row r="5" spans="9:53" ht="15" customHeight="1"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I5" s="627"/>
      <c r="AJ5" s="627"/>
      <c r="AK5" s="627"/>
      <c r="AL5" s="627"/>
      <c r="AM5" s="627"/>
      <c r="AN5" s="627"/>
      <c r="AO5" s="627"/>
      <c r="AP5" s="627"/>
      <c r="AQ5" s="627"/>
      <c r="AR5" s="627"/>
      <c r="AS5" s="627"/>
      <c r="AT5" s="627"/>
      <c r="AV5" s="558"/>
      <c r="AW5" s="558"/>
      <c r="AX5" s="558"/>
      <c r="AY5" s="558"/>
      <c r="AZ5" s="558"/>
      <c r="BA5" s="558"/>
    </row>
    <row r="6" spans="9:53" ht="15" customHeight="1"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7"/>
      <c r="AT6" s="627"/>
      <c r="AV6" s="558"/>
      <c r="AW6" s="558"/>
      <c r="AX6" s="558"/>
      <c r="AY6" s="558"/>
      <c r="AZ6" s="558"/>
      <c r="BA6" s="558"/>
    </row>
    <row r="7" spans="9:68" ht="15" customHeight="1"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V7" s="669"/>
      <c r="W7" s="669"/>
      <c r="X7" s="669"/>
      <c r="Y7" s="669"/>
      <c r="Z7" s="669"/>
      <c r="AA7" s="669"/>
      <c r="AB7" s="669"/>
      <c r="AC7" s="669"/>
      <c r="AD7" s="669"/>
      <c r="AE7" s="669"/>
      <c r="AF7" s="669"/>
      <c r="AG7" s="669"/>
      <c r="AI7" s="627"/>
      <c r="AJ7" s="627"/>
      <c r="AK7" s="627"/>
      <c r="AL7" s="627"/>
      <c r="AM7" s="627"/>
      <c r="AN7" s="627"/>
      <c r="AO7" s="627"/>
      <c r="AP7" s="627"/>
      <c r="AQ7" s="627"/>
      <c r="AR7" s="627"/>
      <c r="AS7" s="627"/>
      <c r="AT7" s="627"/>
      <c r="AV7" s="558"/>
      <c r="AW7" s="558"/>
      <c r="AX7" s="558"/>
      <c r="AY7" s="558"/>
      <c r="AZ7" s="558"/>
      <c r="BA7" s="558"/>
      <c r="BB7" s="641" t="s">
        <v>262</v>
      </c>
      <c r="BC7" s="643" t="s">
        <v>263</v>
      </c>
      <c r="BD7" s="643" t="s">
        <v>264</v>
      </c>
      <c r="BE7" s="643" t="s">
        <v>265</v>
      </c>
      <c r="BF7" s="236"/>
      <c r="BG7" s="237"/>
      <c r="BH7" s="236"/>
      <c r="BI7" s="237"/>
      <c r="BJ7" s="632" t="s">
        <v>266</v>
      </c>
      <c r="BK7" s="649" t="s">
        <v>267</v>
      </c>
      <c r="BL7" s="652" t="s">
        <v>268</v>
      </c>
      <c r="BM7" s="638" t="s">
        <v>269</v>
      </c>
      <c r="BN7" s="258"/>
      <c r="BO7" s="655" t="s">
        <v>270</v>
      </c>
      <c r="BP7" s="638"/>
    </row>
    <row r="8" spans="9:68" ht="15" customHeight="1"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V8" s="558"/>
      <c r="AW8" s="558"/>
      <c r="AX8" s="558"/>
      <c r="AY8" s="558"/>
      <c r="AZ8" s="558"/>
      <c r="BA8" s="558"/>
      <c r="BB8" s="642"/>
      <c r="BC8" s="644"/>
      <c r="BD8" s="644"/>
      <c r="BE8" s="644"/>
      <c r="BF8" s="238"/>
      <c r="BG8" s="238"/>
      <c r="BH8" s="238"/>
      <c r="BI8" s="238"/>
      <c r="BJ8" s="633"/>
      <c r="BK8" s="650"/>
      <c r="BL8" s="653"/>
      <c r="BM8" s="639"/>
      <c r="BN8" s="259"/>
      <c r="BO8" s="656"/>
      <c r="BP8" s="639"/>
    </row>
    <row r="9" spans="2:68" ht="18.75" customHeight="1">
      <c r="B9" s="535" t="s">
        <v>0</v>
      </c>
      <c r="C9" s="535" t="s">
        <v>4</v>
      </c>
      <c r="D9" s="535" t="s">
        <v>5</v>
      </c>
      <c r="E9" s="6"/>
      <c r="F9" s="545" t="s">
        <v>9</v>
      </c>
      <c r="G9" s="545" t="s">
        <v>10</v>
      </c>
      <c r="H9" s="545" t="s">
        <v>11</v>
      </c>
      <c r="I9" s="663"/>
      <c r="J9" s="663"/>
      <c r="K9" s="560"/>
      <c r="L9" s="560"/>
      <c r="M9" s="664"/>
      <c r="N9" s="664"/>
      <c r="O9" s="663"/>
      <c r="P9" s="663"/>
      <c r="Q9" s="483" t="s">
        <v>57</v>
      </c>
      <c r="R9" s="483"/>
      <c r="S9" s="483"/>
      <c r="T9" s="483"/>
      <c r="V9" s="560"/>
      <c r="W9" s="560"/>
      <c r="X9" s="661"/>
      <c r="Y9" s="661"/>
      <c r="Z9" s="659"/>
      <c r="AA9" s="659"/>
      <c r="AB9" s="660"/>
      <c r="AC9" s="660"/>
      <c r="AD9" s="483" t="s">
        <v>65</v>
      </c>
      <c r="AE9" s="483"/>
      <c r="AF9" s="483"/>
      <c r="AG9" s="483"/>
      <c r="AI9" s="635"/>
      <c r="AJ9" s="635"/>
      <c r="AK9" s="635"/>
      <c r="AL9" s="635"/>
      <c r="AM9" s="636"/>
      <c r="AN9" s="636"/>
      <c r="AO9" s="635"/>
      <c r="AP9" s="635"/>
      <c r="AQ9" s="621" t="s">
        <v>275</v>
      </c>
      <c r="AR9" s="622"/>
      <c r="AS9" s="622"/>
      <c r="AT9" s="623"/>
      <c r="AV9" s="558"/>
      <c r="AW9" s="558"/>
      <c r="AX9" s="558"/>
      <c r="AY9" s="558"/>
      <c r="AZ9" s="558"/>
      <c r="BA9" s="558"/>
      <c r="BB9" s="642"/>
      <c r="BC9" s="644"/>
      <c r="BD9" s="644"/>
      <c r="BE9" s="644"/>
      <c r="BF9" s="646" t="s">
        <v>271</v>
      </c>
      <c r="BG9" s="646" t="s">
        <v>272</v>
      </c>
      <c r="BH9" s="646" t="s">
        <v>273</v>
      </c>
      <c r="BI9" s="646" t="s">
        <v>274</v>
      </c>
      <c r="BJ9" s="633"/>
      <c r="BK9" s="650"/>
      <c r="BL9" s="653"/>
      <c r="BM9" s="639"/>
      <c r="BN9" s="259"/>
      <c r="BO9" s="656"/>
      <c r="BP9" s="639"/>
    </row>
    <row r="10" spans="2:68" ht="18.75" customHeight="1">
      <c r="B10" s="535"/>
      <c r="C10" s="535"/>
      <c r="D10" s="535"/>
      <c r="E10" s="6"/>
      <c r="F10" s="545"/>
      <c r="G10" s="545"/>
      <c r="H10" s="545"/>
      <c r="I10" s="663"/>
      <c r="J10" s="663"/>
      <c r="K10" s="563"/>
      <c r="L10" s="563"/>
      <c r="M10" s="664"/>
      <c r="N10" s="664"/>
      <c r="O10" s="663"/>
      <c r="P10" s="663"/>
      <c r="Q10" s="483"/>
      <c r="R10" s="483"/>
      <c r="S10" s="483"/>
      <c r="T10" s="483"/>
      <c r="V10" s="563"/>
      <c r="W10" s="563"/>
      <c r="X10" s="662"/>
      <c r="Y10" s="662"/>
      <c r="Z10" s="659"/>
      <c r="AA10" s="659"/>
      <c r="AB10" s="660"/>
      <c r="AC10" s="660"/>
      <c r="AD10" s="483"/>
      <c r="AE10" s="483"/>
      <c r="AF10" s="483"/>
      <c r="AG10" s="483"/>
      <c r="AI10" s="563"/>
      <c r="AJ10" s="563"/>
      <c r="AK10" s="563"/>
      <c r="AL10" s="563"/>
      <c r="AM10" s="573"/>
      <c r="AN10" s="573"/>
      <c r="AO10" s="563"/>
      <c r="AP10" s="563"/>
      <c r="AQ10" s="624"/>
      <c r="AR10" s="625"/>
      <c r="AS10" s="625"/>
      <c r="AT10" s="626"/>
      <c r="AV10" s="628" t="s">
        <v>109</v>
      </c>
      <c r="AW10" s="628"/>
      <c r="AX10" s="628"/>
      <c r="AY10" s="628"/>
      <c r="AZ10" s="628"/>
      <c r="BA10" s="628"/>
      <c r="BB10" s="633"/>
      <c r="BC10" s="644"/>
      <c r="BD10" s="644"/>
      <c r="BE10" s="644"/>
      <c r="BF10" s="647"/>
      <c r="BG10" s="647"/>
      <c r="BH10" s="647"/>
      <c r="BI10" s="647"/>
      <c r="BJ10" s="633"/>
      <c r="BK10" s="650"/>
      <c r="BL10" s="653"/>
      <c r="BM10" s="639"/>
      <c r="BN10" s="259"/>
      <c r="BO10" s="656"/>
      <c r="BP10" s="639"/>
    </row>
    <row r="11" spans="2:68" ht="15.75" customHeight="1">
      <c r="B11" s="535"/>
      <c r="C11" s="535"/>
      <c r="D11" s="535"/>
      <c r="E11" s="539" t="s">
        <v>8</v>
      </c>
      <c r="F11" s="545"/>
      <c r="G11" s="545"/>
      <c r="H11" s="545"/>
      <c r="I11" s="665" t="s">
        <v>41</v>
      </c>
      <c r="J11" s="665"/>
      <c r="K11" s="668" t="s">
        <v>41</v>
      </c>
      <c r="L11" s="668"/>
      <c r="M11" s="668" t="s">
        <v>41</v>
      </c>
      <c r="N11" s="668"/>
      <c r="O11" s="665" t="s">
        <v>41</v>
      </c>
      <c r="P11" s="665"/>
      <c r="Q11" s="637" t="s">
        <v>51</v>
      </c>
      <c r="R11" s="629" t="s">
        <v>55</v>
      </c>
      <c r="S11" s="629" t="s">
        <v>44</v>
      </c>
      <c r="T11" s="629" t="s">
        <v>56</v>
      </c>
      <c r="V11" s="667" t="s">
        <v>41</v>
      </c>
      <c r="W11" s="667"/>
      <c r="X11" s="666" t="s">
        <v>41</v>
      </c>
      <c r="Y11" s="666"/>
      <c r="Z11" s="666" t="s">
        <v>41</v>
      </c>
      <c r="AA11" s="666"/>
      <c r="AB11" s="667" t="s">
        <v>41</v>
      </c>
      <c r="AC11" s="667"/>
      <c r="AD11" s="658" t="s">
        <v>51</v>
      </c>
      <c r="AE11" s="488" t="s">
        <v>55</v>
      </c>
      <c r="AF11" s="629" t="s">
        <v>44</v>
      </c>
      <c r="AG11" s="488" t="s">
        <v>56</v>
      </c>
      <c r="AI11" s="532" t="s">
        <v>41</v>
      </c>
      <c r="AJ11" s="533"/>
      <c r="AK11" s="532" t="s">
        <v>41</v>
      </c>
      <c r="AL11" s="533"/>
      <c r="AM11" s="532" t="s">
        <v>41</v>
      </c>
      <c r="AN11" s="533"/>
      <c r="AO11" s="532" t="s">
        <v>41</v>
      </c>
      <c r="AP11" s="533"/>
      <c r="AQ11" s="637" t="s">
        <v>51</v>
      </c>
      <c r="AR11" s="629" t="s">
        <v>55</v>
      </c>
      <c r="AS11" s="629" t="s">
        <v>44</v>
      </c>
      <c r="AT11" s="629" t="s">
        <v>56</v>
      </c>
      <c r="AV11" s="630" t="s">
        <v>41</v>
      </c>
      <c r="AW11" s="631"/>
      <c r="AX11" s="658" t="s">
        <v>51</v>
      </c>
      <c r="AY11" s="488" t="s">
        <v>55</v>
      </c>
      <c r="AZ11" s="488" t="s">
        <v>44</v>
      </c>
      <c r="BA11" s="488" t="s">
        <v>56</v>
      </c>
      <c r="BB11" s="634"/>
      <c r="BC11" s="645"/>
      <c r="BD11" s="645"/>
      <c r="BE11" s="645"/>
      <c r="BF11" s="648"/>
      <c r="BG11" s="648"/>
      <c r="BH11" s="648"/>
      <c r="BI11" s="648"/>
      <c r="BJ11" s="634"/>
      <c r="BK11" s="651"/>
      <c r="BL11" s="654"/>
      <c r="BM11" s="640"/>
      <c r="BN11" s="260"/>
      <c r="BO11" s="657"/>
      <c r="BP11" s="640"/>
    </row>
    <row r="12" spans="2:68" ht="15.75" customHeight="1">
      <c r="B12" s="535"/>
      <c r="C12" s="535"/>
      <c r="D12" s="535"/>
      <c r="E12" s="539"/>
      <c r="F12" s="545"/>
      <c r="G12" s="545"/>
      <c r="H12" s="545"/>
      <c r="I12" s="28" t="s">
        <v>42</v>
      </c>
      <c r="J12" s="28" t="s">
        <v>43</v>
      </c>
      <c r="K12" s="28" t="s">
        <v>48</v>
      </c>
      <c r="L12" s="28" t="s">
        <v>49</v>
      </c>
      <c r="M12" s="29" t="s">
        <v>51</v>
      </c>
      <c r="N12" s="28" t="s">
        <v>52</v>
      </c>
      <c r="O12" s="29" t="s">
        <v>51</v>
      </c>
      <c r="P12" s="28" t="s">
        <v>55</v>
      </c>
      <c r="Q12" s="637"/>
      <c r="R12" s="629"/>
      <c r="S12" s="629"/>
      <c r="T12" s="629"/>
      <c r="V12" s="23" t="s">
        <v>42</v>
      </c>
      <c r="W12" s="23" t="s">
        <v>43</v>
      </c>
      <c r="X12" s="23" t="s">
        <v>48</v>
      </c>
      <c r="Y12" s="23" t="s">
        <v>49</v>
      </c>
      <c r="Z12" s="25" t="s">
        <v>51</v>
      </c>
      <c r="AA12" s="24" t="s">
        <v>52</v>
      </c>
      <c r="AB12" s="25" t="s">
        <v>51</v>
      </c>
      <c r="AC12" s="24" t="s">
        <v>55</v>
      </c>
      <c r="AD12" s="658"/>
      <c r="AE12" s="488"/>
      <c r="AF12" s="629"/>
      <c r="AG12" s="488"/>
      <c r="AI12" s="28" t="s">
        <v>42</v>
      </c>
      <c r="AJ12" s="28" t="s">
        <v>43</v>
      </c>
      <c r="AK12" s="28" t="s">
        <v>48</v>
      </c>
      <c r="AL12" s="28" t="s">
        <v>49</v>
      </c>
      <c r="AM12" s="29" t="s">
        <v>51</v>
      </c>
      <c r="AN12" s="28" t="s">
        <v>52</v>
      </c>
      <c r="AO12" s="29" t="s">
        <v>51</v>
      </c>
      <c r="AP12" s="251" t="s">
        <v>55</v>
      </c>
      <c r="AQ12" s="637"/>
      <c r="AR12" s="629"/>
      <c r="AS12" s="629"/>
      <c r="AT12" s="629"/>
      <c r="AV12" s="252" t="s">
        <v>48</v>
      </c>
      <c r="AW12" s="253" t="s">
        <v>276</v>
      </c>
      <c r="AX12" s="658"/>
      <c r="AY12" s="488"/>
      <c r="AZ12" s="488"/>
      <c r="BA12" s="488"/>
      <c r="BB12" s="239"/>
      <c r="BC12" s="240"/>
      <c r="BD12" s="240"/>
      <c r="BE12" s="240"/>
      <c r="BF12" s="241"/>
      <c r="BG12" s="241"/>
      <c r="BH12" s="241"/>
      <c r="BI12" s="241"/>
      <c r="BJ12" s="242"/>
      <c r="BK12" s="243"/>
      <c r="BL12" s="244"/>
      <c r="BM12" s="244"/>
      <c r="BN12" s="244"/>
      <c r="BO12" s="244"/>
      <c r="BP12" s="244"/>
    </row>
    <row r="13" spans="1:68" ht="18">
      <c r="A13" t="s">
        <v>103</v>
      </c>
      <c r="B13" s="148">
        <v>1</v>
      </c>
      <c r="C13" s="156"/>
      <c r="D13" s="156"/>
      <c r="E13" s="148"/>
      <c r="F13" s="157"/>
      <c r="G13" s="148"/>
      <c r="H13" s="148"/>
      <c r="I13" s="149"/>
      <c r="J13" s="150"/>
      <c r="K13" s="12"/>
      <c r="L13" s="14"/>
      <c r="M13" s="31"/>
      <c r="N13" s="124"/>
      <c r="O13" s="31"/>
      <c r="P13" s="124"/>
      <c r="Q13" s="19"/>
      <c r="R13" s="20"/>
      <c r="S13" s="20"/>
      <c r="T13" s="9"/>
      <c r="V13" s="12"/>
      <c r="W13" s="14"/>
      <c r="X13" s="12"/>
      <c r="Y13" s="14"/>
      <c r="Z13" s="13"/>
      <c r="AA13" s="123"/>
      <c r="AB13" s="13"/>
      <c r="AC13" s="123"/>
      <c r="AD13" s="19"/>
      <c r="AE13" s="20"/>
      <c r="AF13" s="20"/>
      <c r="AG13" s="9"/>
      <c r="AI13" s="12"/>
      <c r="AJ13" s="14"/>
      <c r="AK13" s="12"/>
      <c r="AL13" s="14"/>
      <c r="AM13" s="31"/>
      <c r="AN13" s="124"/>
      <c r="AO13" s="31"/>
      <c r="AP13" s="124"/>
      <c r="AQ13" s="19"/>
      <c r="AR13" s="20"/>
      <c r="AS13" s="20"/>
      <c r="AT13" s="9"/>
      <c r="AV13" s="254"/>
      <c r="AW13" s="255"/>
      <c r="AX13" s="19"/>
      <c r="AY13" s="20"/>
      <c r="AZ13" s="9"/>
      <c r="BA13" s="9"/>
      <c r="BB13" s="239">
        <f aca="true" t="shared" si="0" ref="BB13:BB40">(AX13+AQ13+AD13+Q13)/4</f>
        <v>0</v>
      </c>
      <c r="BC13" s="245"/>
      <c r="BD13" s="245">
        <v>0</v>
      </c>
      <c r="BE13" s="245">
        <v>0</v>
      </c>
      <c r="BF13" s="241">
        <f>(BC13+BD13)/2</f>
        <v>0</v>
      </c>
      <c r="BG13" s="241">
        <f>BE13/4</f>
        <v>0</v>
      </c>
      <c r="BH13" s="241">
        <f>BF13+BG13</f>
        <v>0</v>
      </c>
      <c r="BI13" s="241">
        <f>1-(0.04*BH13)</f>
        <v>1</v>
      </c>
      <c r="BJ13" s="242">
        <f>BI13*BB13</f>
        <v>0</v>
      </c>
      <c r="BK13" s="243">
        <f aca="true" t="shared" si="1" ref="BK13:BK40">AY13+AR13+AE13+R13</f>
        <v>0</v>
      </c>
      <c r="BL13" s="244" t="str">
        <f>IF(BK13&gt;=120,"ناجح (ة)  ",IF(BK13&lt;120,"راسب (ة) "))</f>
        <v>راسب (ة) </v>
      </c>
      <c r="BM13" s="247">
        <v>1</v>
      </c>
      <c r="BN13" s="247" t="s">
        <v>279</v>
      </c>
      <c r="BO13" s="248" t="s">
        <v>240</v>
      </c>
      <c r="BP13" s="246" t="str">
        <f>IF(BK13&gt;=120,"ناجح (ة)  ",IF(BK13&lt;120,"راسب (ة) "))</f>
        <v>راسب (ة) </v>
      </c>
    </row>
    <row r="14" spans="2:68" ht="18.75">
      <c r="B14" s="7">
        <v>2</v>
      </c>
      <c r="C14" s="152"/>
      <c r="D14" s="152"/>
      <c r="E14" s="7"/>
      <c r="F14" s="122"/>
      <c r="G14" s="7"/>
      <c r="H14" s="7"/>
      <c r="I14" s="149"/>
      <c r="J14" s="150"/>
      <c r="K14" s="12"/>
      <c r="L14" s="14"/>
      <c r="M14" s="31"/>
      <c r="N14" s="124"/>
      <c r="O14" s="31"/>
      <c r="P14" s="124"/>
      <c r="Q14" s="19"/>
      <c r="R14" s="20"/>
      <c r="S14" s="20"/>
      <c r="T14" s="9"/>
      <c r="V14" s="12"/>
      <c r="W14" s="14"/>
      <c r="X14" s="12"/>
      <c r="Y14" s="14"/>
      <c r="Z14" s="13"/>
      <c r="AA14" s="123"/>
      <c r="AB14" s="13"/>
      <c r="AC14" s="123"/>
      <c r="AD14" s="19"/>
      <c r="AE14" s="20"/>
      <c r="AF14" s="20"/>
      <c r="AG14" s="9"/>
      <c r="AI14" s="12"/>
      <c r="AJ14" s="14"/>
      <c r="AK14" s="12"/>
      <c r="AL14" s="14"/>
      <c r="AM14" s="31"/>
      <c r="AN14" s="124"/>
      <c r="AO14" s="31"/>
      <c r="AP14" s="124"/>
      <c r="AQ14" s="19"/>
      <c r="AR14" s="20"/>
      <c r="AS14" s="20"/>
      <c r="AT14" s="9"/>
      <c r="AV14" s="254"/>
      <c r="AW14" s="255"/>
      <c r="AX14" s="19"/>
      <c r="AY14" s="20"/>
      <c r="AZ14" s="9"/>
      <c r="BA14" s="9"/>
      <c r="BB14" s="239">
        <f t="shared" si="0"/>
        <v>0</v>
      </c>
      <c r="BC14" s="245"/>
      <c r="BD14" s="245">
        <v>0</v>
      </c>
      <c r="BE14" s="245">
        <v>0</v>
      </c>
      <c r="BF14" s="6">
        <f aca="true" t="shared" si="2" ref="BF14:BF40">(BC14+BD14)/2</f>
        <v>0</v>
      </c>
      <c r="BG14" s="6">
        <f aca="true" t="shared" si="3" ref="BG14:BG40">BE14/4</f>
        <v>0</v>
      </c>
      <c r="BH14" s="6">
        <f aca="true" t="shared" si="4" ref="BH14:BH40">BF14+BG14</f>
        <v>0</v>
      </c>
      <c r="BI14" s="6">
        <f aca="true" t="shared" si="5" ref="BI14:BI40">1-(0.04*BH14)</f>
        <v>1</v>
      </c>
      <c r="BJ14" s="269">
        <f aca="true" t="shared" si="6" ref="BJ14:BJ40">BI14*BB14</f>
        <v>0</v>
      </c>
      <c r="BK14" s="243">
        <f t="shared" si="1"/>
        <v>0</v>
      </c>
      <c r="BL14" s="244" t="str">
        <f aca="true" t="shared" si="7" ref="BL14:BL40">IF(BK14&gt;=120,"ناجح (ة)  ",IF(BK14&lt;120,"راسب (ة) "))</f>
        <v>راسب (ة) </v>
      </c>
      <c r="BM14" s="249">
        <v>2</v>
      </c>
      <c r="BN14" s="247" t="s">
        <v>279</v>
      </c>
      <c r="BO14" s="248" t="s">
        <v>238</v>
      </c>
      <c r="BP14" s="246" t="str">
        <f aca="true" t="shared" si="8" ref="BP14:BP40">IF(BK14&gt;=120,"ناجح (ة)  ",IF(BK14&lt;120,"راسب (ة) "))</f>
        <v>راسب (ة) </v>
      </c>
    </row>
    <row r="15" spans="2:68" ht="18">
      <c r="B15" s="7">
        <v>3</v>
      </c>
      <c r="C15" s="152"/>
      <c r="D15" s="152"/>
      <c r="E15" s="7"/>
      <c r="F15" s="122"/>
      <c r="G15" s="7"/>
      <c r="H15" s="7"/>
      <c r="I15" s="149"/>
      <c r="J15" s="150"/>
      <c r="K15" s="12"/>
      <c r="L15" s="14"/>
      <c r="M15" s="31"/>
      <c r="N15" s="124"/>
      <c r="O15" s="31"/>
      <c r="P15" s="124"/>
      <c r="Q15" s="19"/>
      <c r="R15" s="20"/>
      <c r="S15" s="20"/>
      <c r="T15" s="9"/>
      <c r="V15" s="12"/>
      <c r="W15" s="14"/>
      <c r="X15" s="12"/>
      <c r="Y15" s="14"/>
      <c r="Z15" s="13"/>
      <c r="AA15" s="123"/>
      <c r="AB15" s="13"/>
      <c r="AC15" s="123"/>
      <c r="AD15" s="19"/>
      <c r="AE15" s="20"/>
      <c r="AF15" s="20"/>
      <c r="AG15" s="9"/>
      <c r="AI15" s="12"/>
      <c r="AJ15" s="14"/>
      <c r="AK15" s="12"/>
      <c r="AL15" s="14"/>
      <c r="AM15" s="31"/>
      <c r="AN15" s="124"/>
      <c r="AO15" s="31"/>
      <c r="AP15" s="124"/>
      <c r="AQ15" s="19"/>
      <c r="AR15" s="20"/>
      <c r="AS15" s="20"/>
      <c r="AT15" s="9"/>
      <c r="AV15" s="254"/>
      <c r="AW15" s="255"/>
      <c r="AX15" s="19"/>
      <c r="AY15" s="20"/>
      <c r="AZ15" s="9"/>
      <c r="BA15" s="9"/>
      <c r="BB15" s="239">
        <f t="shared" si="0"/>
        <v>0</v>
      </c>
      <c r="BC15" s="245"/>
      <c r="BD15" s="245">
        <v>0</v>
      </c>
      <c r="BE15" s="245">
        <v>0</v>
      </c>
      <c r="BF15" s="6">
        <f t="shared" si="2"/>
        <v>0</v>
      </c>
      <c r="BG15" s="6">
        <f t="shared" si="3"/>
        <v>0</v>
      </c>
      <c r="BH15" s="6">
        <f t="shared" si="4"/>
        <v>0</v>
      </c>
      <c r="BI15" s="6">
        <f t="shared" si="5"/>
        <v>1</v>
      </c>
      <c r="BJ15" s="269">
        <f t="shared" si="6"/>
        <v>0</v>
      </c>
      <c r="BK15" s="243">
        <f t="shared" si="1"/>
        <v>0</v>
      </c>
      <c r="BL15" s="244" t="str">
        <f t="shared" si="7"/>
        <v>راسب (ة) </v>
      </c>
      <c r="BM15" s="247">
        <v>3</v>
      </c>
      <c r="BN15" s="247" t="s">
        <v>279</v>
      </c>
      <c r="BO15" s="248" t="s">
        <v>238</v>
      </c>
      <c r="BP15" s="246" t="str">
        <f t="shared" si="8"/>
        <v>راسب (ة) </v>
      </c>
    </row>
    <row r="16" spans="2:68" ht="18.75">
      <c r="B16" s="7">
        <v>4</v>
      </c>
      <c r="C16" s="152"/>
      <c r="D16" s="152"/>
      <c r="E16" s="7"/>
      <c r="F16" s="122"/>
      <c r="G16" s="7"/>
      <c r="H16" s="7"/>
      <c r="I16" s="149"/>
      <c r="J16" s="150"/>
      <c r="K16" s="12"/>
      <c r="L16" s="14"/>
      <c r="M16" s="31"/>
      <c r="N16" s="124"/>
      <c r="O16" s="31"/>
      <c r="P16" s="124"/>
      <c r="Q16" s="19"/>
      <c r="R16" s="20"/>
      <c r="S16" s="20"/>
      <c r="T16" s="9"/>
      <c r="V16" s="12"/>
      <c r="W16" s="14"/>
      <c r="X16" s="12"/>
      <c r="Y16" s="14"/>
      <c r="Z16" s="13"/>
      <c r="AA16" s="123"/>
      <c r="AB16" s="13"/>
      <c r="AC16" s="123"/>
      <c r="AD16" s="19"/>
      <c r="AE16" s="20"/>
      <c r="AF16" s="20"/>
      <c r="AG16" s="9"/>
      <c r="AI16" s="12"/>
      <c r="AJ16" s="14"/>
      <c r="AK16" s="12"/>
      <c r="AL16" s="14"/>
      <c r="AM16" s="31"/>
      <c r="AN16" s="124"/>
      <c r="AO16" s="31"/>
      <c r="AP16" s="124"/>
      <c r="AQ16" s="19"/>
      <c r="AR16" s="20"/>
      <c r="AS16" s="20"/>
      <c r="AT16" s="9"/>
      <c r="AV16" s="254"/>
      <c r="AW16" s="255"/>
      <c r="AX16" s="19"/>
      <c r="AY16" s="20"/>
      <c r="AZ16" s="9"/>
      <c r="BA16" s="9"/>
      <c r="BB16" s="239">
        <f t="shared" si="0"/>
        <v>0</v>
      </c>
      <c r="BC16" s="245"/>
      <c r="BD16" s="245">
        <v>0</v>
      </c>
      <c r="BE16" s="245">
        <v>0</v>
      </c>
      <c r="BF16" s="6">
        <f t="shared" si="2"/>
        <v>0</v>
      </c>
      <c r="BG16" s="6">
        <f t="shared" si="3"/>
        <v>0</v>
      </c>
      <c r="BH16" s="6">
        <f t="shared" si="4"/>
        <v>0</v>
      </c>
      <c r="BI16" s="6">
        <f t="shared" si="5"/>
        <v>1</v>
      </c>
      <c r="BJ16" s="269">
        <f t="shared" si="6"/>
        <v>0</v>
      </c>
      <c r="BK16" s="243">
        <f t="shared" si="1"/>
        <v>0</v>
      </c>
      <c r="BL16" s="244" t="str">
        <f t="shared" si="7"/>
        <v>راسب (ة) </v>
      </c>
      <c r="BM16" s="249">
        <v>4</v>
      </c>
      <c r="BN16" s="247" t="s">
        <v>279</v>
      </c>
      <c r="BO16" s="248" t="s">
        <v>238</v>
      </c>
      <c r="BP16" s="246" t="str">
        <f t="shared" si="8"/>
        <v>راسب (ة) </v>
      </c>
    </row>
    <row r="17" spans="2:68" ht="18">
      <c r="B17" s="7">
        <v>5</v>
      </c>
      <c r="C17" s="152"/>
      <c r="D17" s="152"/>
      <c r="E17" s="7"/>
      <c r="F17" s="122"/>
      <c r="G17" s="7"/>
      <c r="H17" s="7"/>
      <c r="I17" s="149"/>
      <c r="J17" s="150"/>
      <c r="K17" s="12"/>
      <c r="L17" s="14"/>
      <c r="M17" s="31"/>
      <c r="N17" s="124"/>
      <c r="O17" s="31"/>
      <c r="P17" s="124"/>
      <c r="Q17" s="19"/>
      <c r="R17" s="20"/>
      <c r="S17" s="20"/>
      <c r="T17" s="9"/>
      <c r="V17" s="12"/>
      <c r="W17" s="14"/>
      <c r="X17" s="12"/>
      <c r="Y17" s="14"/>
      <c r="Z17" s="13"/>
      <c r="AA17" s="123"/>
      <c r="AB17" s="13"/>
      <c r="AC17" s="123"/>
      <c r="AD17" s="19"/>
      <c r="AE17" s="20"/>
      <c r="AF17" s="20"/>
      <c r="AG17" s="9"/>
      <c r="AI17" s="12"/>
      <c r="AJ17" s="14"/>
      <c r="AK17" s="12"/>
      <c r="AL17" s="14"/>
      <c r="AM17" s="31"/>
      <c r="AN17" s="124"/>
      <c r="AO17" s="31"/>
      <c r="AP17" s="124"/>
      <c r="AQ17" s="19"/>
      <c r="AR17" s="20"/>
      <c r="AS17" s="20"/>
      <c r="AT17" s="9"/>
      <c r="AV17" s="254"/>
      <c r="AW17" s="255"/>
      <c r="AX17" s="19"/>
      <c r="AY17" s="20"/>
      <c r="AZ17" s="9"/>
      <c r="BA17" s="9"/>
      <c r="BB17" s="239">
        <f t="shared" si="0"/>
        <v>0</v>
      </c>
      <c r="BC17" s="245"/>
      <c r="BD17" s="245">
        <v>0</v>
      </c>
      <c r="BE17" s="245">
        <v>0</v>
      </c>
      <c r="BF17" s="6">
        <f t="shared" si="2"/>
        <v>0</v>
      </c>
      <c r="BG17" s="6">
        <f t="shared" si="3"/>
        <v>0</v>
      </c>
      <c r="BH17" s="6">
        <f t="shared" si="4"/>
        <v>0</v>
      </c>
      <c r="BI17" s="6">
        <f t="shared" si="5"/>
        <v>1</v>
      </c>
      <c r="BJ17" s="269">
        <f t="shared" si="6"/>
        <v>0</v>
      </c>
      <c r="BK17" s="243">
        <f t="shared" si="1"/>
        <v>0</v>
      </c>
      <c r="BL17" s="244" t="str">
        <f t="shared" si="7"/>
        <v>راسب (ة) </v>
      </c>
      <c r="BM17" s="247">
        <v>5</v>
      </c>
      <c r="BN17" s="247" t="s">
        <v>279</v>
      </c>
      <c r="BO17" s="248" t="s">
        <v>238</v>
      </c>
      <c r="BP17" s="246" t="str">
        <f t="shared" si="8"/>
        <v>راسب (ة) </v>
      </c>
    </row>
    <row r="18" spans="2:68" ht="18.75">
      <c r="B18" s="7">
        <v>6</v>
      </c>
      <c r="C18" s="152"/>
      <c r="D18" s="152"/>
      <c r="E18" s="7"/>
      <c r="F18" s="122"/>
      <c r="G18" s="7"/>
      <c r="H18" s="7"/>
      <c r="I18" s="149"/>
      <c r="J18" s="150"/>
      <c r="K18" s="12"/>
      <c r="L18" s="14"/>
      <c r="M18" s="31"/>
      <c r="N18" s="124"/>
      <c r="O18" s="31"/>
      <c r="P18" s="124"/>
      <c r="Q18" s="19"/>
      <c r="R18" s="20"/>
      <c r="S18" s="20"/>
      <c r="T18" s="9"/>
      <c r="V18" s="12"/>
      <c r="W18" s="14"/>
      <c r="X18" s="12"/>
      <c r="Y18" s="14"/>
      <c r="Z18" s="13"/>
      <c r="AA18" s="123"/>
      <c r="AB18" s="13"/>
      <c r="AC18" s="123"/>
      <c r="AD18" s="19"/>
      <c r="AE18" s="20"/>
      <c r="AF18" s="20"/>
      <c r="AG18" s="9"/>
      <c r="AI18" s="12"/>
      <c r="AJ18" s="14"/>
      <c r="AK18" s="12"/>
      <c r="AL18" s="14"/>
      <c r="AM18" s="31"/>
      <c r="AN18" s="124"/>
      <c r="AO18" s="31"/>
      <c r="AP18" s="124"/>
      <c r="AQ18" s="19"/>
      <c r="AR18" s="20"/>
      <c r="AS18" s="20"/>
      <c r="AT18" s="9"/>
      <c r="AV18" s="254"/>
      <c r="AW18" s="255"/>
      <c r="AX18" s="19"/>
      <c r="AY18" s="20"/>
      <c r="AZ18" s="9"/>
      <c r="BA18" s="9"/>
      <c r="BB18" s="239">
        <f t="shared" si="0"/>
        <v>0</v>
      </c>
      <c r="BC18" s="245"/>
      <c r="BD18" s="245">
        <v>0</v>
      </c>
      <c r="BE18" s="245">
        <v>0</v>
      </c>
      <c r="BF18" s="6">
        <f t="shared" si="2"/>
        <v>0</v>
      </c>
      <c r="BG18" s="6">
        <f t="shared" si="3"/>
        <v>0</v>
      </c>
      <c r="BH18" s="6">
        <f t="shared" si="4"/>
        <v>0</v>
      </c>
      <c r="BI18" s="6">
        <f t="shared" si="5"/>
        <v>1</v>
      </c>
      <c r="BJ18" s="269">
        <f t="shared" si="6"/>
        <v>0</v>
      </c>
      <c r="BK18" s="243">
        <f t="shared" si="1"/>
        <v>0</v>
      </c>
      <c r="BL18" s="244" t="str">
        <f t="shared" si="7"/>
        <v>راسب (ة) </v>
      </c>
      <c r="BM18" s="249">
        <v>6</v>
      </c>
      <c r="BN18" s="247" t="s">
        <v>279</v>
      </c>
      <c r="BO18" s="250" t="s">
        <v>239</v>
      </c>
      <c r="BP18" s="246" t="str">
        <f t="shared" si="8"/>
        <v>راسب (ة) </v>
      </c>
    </row>
    <row r="19" spans="2:68" ht="18.75">
      <c r="B19" s="7">
        <v>7</v>
      </c>
      <c r="C19" s="152"/>
      <c r="D19" s="152"/>
      <c r="E19" s="7"/>
      <c r="F19" s="122"/>
      <c r="G19" s="7"/>
      <c r="H19" s="7"/>
      <c r="I19" s="149"/>
      <c r="J19" s="150"/>
      <c r="K19" s="12"/>
      <c r="L19" s="14"/>
      <c r="M19" s="31"/>
      <c r="N19" s="124"/>
      <c r="O19" s="31"/>
      <c r="P19" s="124"/>
      <c r="Q19" s="19"/>
      <c r="R19" s="20"/>
      <c r="S19" s="20"/>
      <c r="T19" s="9"/>
      <c r="V19" s="12"/>
      <c r="W19" s="14"/>
      <c r="X19" s="12"/>
      <c r="Y19" s="14"/>
      <c r="Z19" s="13"/>
      <c r="AA19" s="123"/>
      <c r="AB19" s="13"/>
      <c r="AC19" s="123"/>
      <c r="AD19" s="19"/>
      <c r="AE19" s="20"/>
      <c r="AF19" s="20"/>
      <c r="AG19" s="9"/>
      <c r="AI19" s="12"/>
      <c r="AJ19" s="14"/>
      <c r="AK19" s="12"/>
      <c r="AL19" s="14"/>
      <c r="AM19" s="31"/>
      <c r="AN19" s="124"/>
      <c r="AO19" s="31"/>
      <c r="AP19" s="124"/>
      <c r="AQ19" s="19"/>
      <c r="AR19" s="20"/>
      <c r="AS19" s="20"/>
      <c r="AT19" s="9"/>
      <c r="AV19" s="254"/>
      <c r="AW19" s="255"/>
      <c r="AX19" s="19"/>
      <c r="AY19" s="20"/>
      <c r="AZ19" s="9"/>
      <c r="BA19" s="9"/>
      <c r="BB19" s="239">
        <f t="shared" si="0"/>
        <v>0</v>
      </c>
      <c r="BC19" s="245"/>
      <c r="BD19" s="245">
        <v>0</v>
      </c>
      <c r="BE19" s="245">
        <v>0</v>
      </c>
      <c r="BF19" s="6">
        <f t="shared" si="2"/>
        <v>0</v>
      </c>
      <c r="BG19" s="6">
        <f t="shared" si="3"/>
        <v>0</v>
      </c>
      <c r="BH19" s="6">
        <f t="shared" si="4"/>
        <v>0</v>
      </c>
      <c r="BI19" s="6">
        <f t="shared" si="5"/>
        <v>1</v>
      </c>
      <c r="BJ19" s="269">
        <f t="shared" si="6"/>
        <v>0</v>
      </c>
      <c r="BK19" s="243">
        <f t="shared" si="1"/>
        <v>0</v>
      </c>
      <c r="BL19" s="244" t="str">
        <f t="shared" si="7"/>
        <v>راسب (ة) </v>
      </c>
      <c r="BM19" s="247">
        <v>7</v>
      </c>
      <c r="BN19" s="247" t="s">
        <v>279</v>
      </c>
      <c r="BO19" s="250" t="s">
        <v>239</v>
      </c>
      <c r="BP19" s="246" t="str">
        <f t="shared" si="8"/>
        <v>راسب (ة) </v>
      </c>
    </row>
    <row r="20" spans="2:68" ht="18.75">
      <c r="B20" s="7">
        <v>8</v>
      </c>
      <c r="C20" s="152"/>
      <c r="D20" s="152"/>
      <c r="E20" s="7"/>
      <c r="F20" s="122"/>
      <c r="G20" s="7"/>
      <c r="H20" s="7"/>
      <c r="I20" s="149"/>
      <c r="J20" s="150"/>
      <c r="K20" s="12"/>
      <c r="L20" s="14"/>
      <c r="M20" s="31"/>
      <c r="N20" s="124"/>
      <c r="O20" s="31"/>
      <c r="P20" s="124"/>
      <c r="Q20" s="19"/>
      <c r="R20" s="20"/>
      <c r="S20" s="20"/>
      <c r="T20" s="9"/>
      <c r="V20" s="12"/>
      <c r="W20" s="14"/>
      <c r="X20" s="12"/>
      <c r="Y20" s="14"/>
      <c r="Z20" s="13"/>
      <c r="AA20" s="123"/>
      <c r="AB20" s="13"/>
      <c r="AC20" s="123"/>
      <c r="AD20" s="19"/>
      <c r="AE20" s="20"/>
      <c r="AF20" s="20"/>
      <c r="AG20" s="9"/>
      <c r="AI20" s="12"/>
      <c r="AJ20" s="14"/>
      <c r="AK20" s="12"/>
      <c r="AL20" s="14"/>
      <c r="AM20" s="31"/>
      <c r="AN20" s="124"/>
      <c r="AO20" s="31"/>
      <c r="AP20" s="124"/>
      <c r="AQ20" s="19"/>
      <c r="AR20" s="20"/>
      <c r="AS20" s="20"/>
      <c r="AT20" s="9"/>
      <c r="AV20" s="254"/>
      <c r="AW20" s="255"/>
      <c r="AX20" s="19"/>
      <c r="AY20" s="20"/>
      <c r="AZ20" s="9"/>
      <c r="BA20" s="9"/>
      <c r="BB20" s="239">
        <f t="shared" si="0"/>
        <v>0</v>
      </c>
      <c r="BC20" s="245"/>
      <c r="BD20" s="245">
        <v>0</v>
      </c>
      <c r="BE20" s="245">
        <v>0</v>
      </c>
      <c r="BF20" s="6">
        <f t="shared" si="2"/>
        <v>0</v>
      </c>
      <c r="BG20" s="6">
        <f t="shared" si="3"/>
        <v>0</v>
      </c>
      <c r="BH20" s="6">
        <f t="shared" si="4"/>
        <v>0</v>
      </c>
      <c r="BI20" s="6">
        <f t="shared" si="5"/>
        <v>1</v>
      </c>
      <c r="BJ20" s="269">
        <f t="shared" si="6"/>
        <v>0</v>
      </c>
      <c r="BK20" s="243">
        <f t="shared" si="1"/>
        <v>0</v>
      </c>
      <c r="BL20" s="244" t="str">
        <f t="shared" si="7"/>
        <v>راسب (ة) </v>
      </c>
      <c r="BM20" s="249">
        <v>8</v>
      </c>
      <c r="BN20" s="247" t="s">
        <v>279</v>
      </c>
      <c r="BO20" s="250" t="s">
        <v>239</v>
      </c>
      <c r="BP20" s="246" t="str">
        <f t="shared" si="8"/>
        <v>راسب (ة) </v>
      </c>
    </row>
    <row r="21" spans="2:68" ht="18.75">
      <c r="B21" s="7">
        <v>9</v>
      </c>
      <c r="C21" s="152"/>
      <c r="D21" s="152"/>
      <c r="E21" s="7"/>
      <c r="F21" s="122"/>
      <c r="G21" s="7"/>
      <c r="H21" s="7"/>
      <c r="I21" s="149"/>
      <c r="J21" s="150"/>
      <c r="K21" s="12"/>
      <c r="L21" s="14"/>
      <c r="M21" s="31"/>
      <c r="N21" s="124"/>
      <c r="O21" s="31"/>
      <c r="P21" s="124"/>
      <c r="Q21" s="19"/>
      <c r="R21" s="20"/>
      <c r="S21" s="20"/>
      <c r="T21" s="9"/>
      <c r="V21" s="12"/>
      <c r="W21" s="14"/>
      <c r="X21" s="12"/>
      <c r="Y21" s="14"/>
      <c r="Z21" s="13"/>
      <c r="AA21" s="123"/>
      <c r="AB21" s="13"/>
      <c r="AC21" s="123"/>
      <c r="AD21" s="19"/>
      <c r="AE21" s="20"/>
      <c r="AF21" s="20"/>
      <c r="AG21" s="9"/>
      <c r="AI21" s="12"/>
      <c r="AJ21" s="14"/>
      <c r="AK21" s="12"/>
      <c r="AL21" s="14"/>
      <c r="AM21" s="31"/>
      <c r="AN21" s="124"/>
      <c r="AO21" s="31"/>
      <c r="AP21" s="124"/>
      <c r="AQ21" s="19"/>
      <c r="AR21" s="20"/>
      <c r="AS21" s="20"/>
      <c r="AT21" s="9"/>
      <c r="AV21" s="254"/>
      <c r="AW21" s="255"/>
      <c r="AX21" s="19"/>
      <c r="AY21" s="20"/>
      <c r="AZ21" s="9"/>
      <c r="BA21" s="9"/>
      <c r="BB21" s="239">
        <f t="shared" si="0"/>
        <v>0</v>
      </c>
      <c r="BC21" s="245"/>
      <c r="BD21" s="245">
        <v>0</v>
      </c>
      <c r="BE21" s="245">
        <v>0</v>
      </c>
      <c r="BF21" s="6">
        <f t="shared" si="2"/>
        <v>0</v>
      </c>
      <c r="BG21" s="6">
        <f t="shared" si="3"/>
        <v>0</v>
      </c>
      <c r="BH21" s="6">
        <f t="shared" si="4"/>
        <v>0</v>
      </c>
      <c r="BI21" s="6">
        <f t="shared" si="5"/>
        <v>1</v>
      </c>
      <c r="BJ21" s="269">
        <f t="shared" si="6"/>
        <v>0</v>
      </c>
      <c r="BK21" s="243">
        <f t="shared" si="1"/>
        <v>0</v>
      </c>
      <c r="BL21" s="244" t="str">
        <f t="shared" si="7"/>
        <v>راسب (ة) </v>
      </c>
      <c r="BM21" s="247">
        <v>9</v>
      </c>
      <c r="BN21" s="247" t="s">
        <v>279</v>
      </c>
      <c r="BO21" s="250" t="s">
        <v>239</v>
      </c>
      <c r="BP21" s="246" t="str">
        <f t="shared" si="8"/>
        <v>راسب (ة) </v>
      </c>
    </row>
    <row r="22" spans="2:68" ht="18.75">
      <c r="B22" s="7">
        <v>10</v>
      </c>
      <c r="C22" s="152"/>
      <c r="D22" s="152"/>
      <c r="E22" s="7"/>
      <c r="F22" s="122"/>
      <c r="G22" s="7"/>
      <c r="H22" s="7"/>
      <c r="I22" s="149"/>
      <c r="J22" s="150"/>
      <c r="K22" s="12"/>
      <c r="L22" s="14"/>
      <c r="M22" s="31"/>
      <c r="N22" s="124"/>
      <c r="O22" s="31"/>
      <c r="P22" s="124"/>
      <c r="Q22" s="19"/>
      <c r="R22" s="20"/>
      <c r="S22" s="20"/>
      <c r="T22" s="9"/>
      <c r="V22" s="12"/>
      <c r="W22" s="14"/>
      <c r="X22" s="12"/>
      <c r="Y22" s="14"/>
      <c r="Z22" s="13"/>
      <c r="AA22" s="123"/>
      <c r="AB22" s="13"/>
      <c r="AC22" s="123"/>
      <c r="AD22" s="19"/>
      <c r="AE22" s="20"/>
      <c r="AF22" s="20"/>
      <c r="AG22" s="9"/>
      <c r="AI22" s="12"/>
      <c r="AJ22" s="14"/>
      <c r="AK22" s="12"/>
      <c r="AL22" s="14"/>
      <c r="AM22" s="31"/>
      <c r="AN22" s="124"/>
      <c r="AO22" s="31"/>
      <c r="AP22" s="124"/>
      <c r="AQ22" s="19"/>
      <c r="AR22" s="20"/>
      <c r="AS22" s="20"/>
      <c r="AT22" s="9"/>
      <c r="AV22" s="254"/>
      <c r="AW22" s="255"/>
      <c r="AX22" s="19"/>
      <c r="AY22" s="20"/>
      <c r="AZ22" s="9"/>
      <c r="BA22" s="9"/>
      <c r="BB22" s="239">
        <f t="shared" si="0"/>
        <v>0</v>
      </c>
      <c r="BC22" s="245"/>
      <c r="BD22" s="245">
        <v>0</v>
      </c>
      <c r="BE22" s="245">
        <v>0</v>
      </c>
      <c r="BF22" s="6">
        <f t="shared" si="2"/>
        <v>0</v>
      </c>
      <c r="BG22" s="6">
        <f t="shared" si="3"/>
        <v>0</v>
      </c>
      <c r="BH22" s="6">
        <f t="shared" si="4"/>
        <v>0</v>
      </c>
      <c r="BI22" s="6">
        <f t="shared" si="5"/>
        <v>1</v>
      </c>
      <c r="BJ22" s="269">
        <f t="shared" si="6"/>
        <v>0</v>
      </c>
      <c r="BK22" s="243">
        <f t="shared" si="1"/>
        <v>0</v>
      </c>
      <c r="BL22" s="244" t="str">
        <f t="shared" si="7"/>
        <v>راسب (ة) </v>
      </c>
      <c r="BM22" s="249">
        <v>10</v>
      </c>
      <c r="BN22" s="247" t="s">
        <v>279</v>
      </c>
      <c r="BO22" s="250" t="s">
        <v>239</v>
      </c>
      <c r="BP22" s="246" t="str">
        <f t="shared" si="8"/>
        <v>راسب (ة) </v>
      </c>
    </row>
    <row r="23" spans="2:68" ht="18.75">
      <c r="B23" s="7">
        <v>11</v>
      </c>
      <c r="C23" s="152"/>
      <c r="D23" s="152"/>
      <c r="E23" s="7"/>
      <c r="F23" s="122"/>
      <c r="G23" s="7"/>
      <c r="H23" s="7"/>
      <c r="I23" s="149"/>
      <c r="J23" s="150"/>
      <c r="K23" s="12"/>
      <c r="L23" s="14"/>
      <c r="M23" s="31"/>
      <c r="N23" s="124"/>
      <c r="O23" s="31"/>
      <c r="P23" s="124"/>
      <c r="Q23" s="19"/>
      <c r="R23" s="20"/>
      <c r="S23" s="20"/>
      <c r="T23" s="9"/>
      <c r="V23" s="12"/>
      <c r="W23" s="14"/>
      <c r="X23" s="12"/>
      <c r="Y23" s="14"/>
      <c r="Z23" s="13"/>
      <c r="AA23" s="123"/>
      <c r="AB23" s="13"/>
      <c r="AC23" s="123"/>
      <c r="AD23" s="19"/>
      <c r="AE23" s="20"/>
      <c r="AF23" s="20"/>
      <c r="AG23" s="9"/>
      <c r="AI23" s="12"/>
      <c r="AJ23" s="14"/>
      <c r="AK23" s="12"/>
      <c r="AL23" s="14"/>
      <c r="AM23" s="31"/>
      <c r="AN23" s="124"/>
      <c r="AO23" s="31"/>
      <c r="AP23" s="124"/>
      <c r="AQ23" s="19"/>
      <c r="AR23" s="20"/>
      <c r="AS23" s="20"/>
      <c r="AT23" s="9"/>
      <c r="AV23" s="254"/>
      <c r="AW23" s="255"/>
      <c r="AX23" s="19"/>
      <c r="AY23" s="20"/>
      <c r="AZ23" s="9"/>
      <c r="BA23" s="9"/>
      <c r="BB23" s="239">
        <f t="shared" si="0"/>
        <v>0</v>
      </c>
      <c r="BC23" s="245"/>
      <c r="BD23" s="245">
        <v>0</v>
      </c>
      <c r="BE23" s="245">
        <v>0</v>
      </c>
      <c r="BF23" s="6">
        <f t="shared" si="2"/>
        <v>0</v>
      </c>
      <c r="BG23" s="6">
        <f t="shared" si="3"/>
        <v>0</v>
      </c>
      <c r="BH23" s="6">
        <f t="shared" si="4"/>
        <v>0</v>
      </c>
      <c r="BI23" s="6">
        <f t="shared" si="5"/>
        <v>1</v>
      </c>
      <c r="BJ23" s="269">
        <f t="shared" si="6"/>
        <v>0</v>
      </c>
      <c r="BK23" s="243">
        <f t="shared" si="1"/>
        <v>0</v>
      </c>
      <c r="BL23" s="244" t="str">
        <f t="shared" si="7"/>
        <v>راسب (ة) </v>
      </c>
      <c r="BM23" s="247">
        <v>11</v>
      </c>
      <c r="BN23" s="247" t="s">
        <v>279</v>
      </c>
      <c r="BO23" s="250" t="s">
        <v>240</v>
      </c>
      <c r="BP23" s="246" t="str">
        <f t="shared" si="8"/>
        <v>راسب (ة) </v>
      </c>
    </row>
    <row r="24" spans="2:68" ht="18.75">
      <c r="B24" s="7">
        <v>12</v>
      </c>
      <c r="C24" s="152"/>
      <c r="D24" s="152"/>
      <c r="E24" s="7"/>
      <c r="F24" s="122"/>
      <c r="G24" s="7"/>
      <c r="H24" s="7"/>
      <c r="I24" s="149"/>
      <c r="J24" s="150"/>
      <c r="K24" s="12"/>
      <c r="L24" s="14"/>
      <c r="M24" s="31"/>
      <c r="N24" s="124"/>
      <c r="O24" s="31"/>
      <c r="P24" s="124"/>
      <c r="Q24" s="19"/>
      <c r="R24" s="20"/>
      <c r="S24" s="20"/>
      <c r="T24" s="9"/>
      <c r="V24" s="12"/>
      <c r="W24" s="14"/>
      <c r="X24" s="12"/>
      <c r="Y24" s="14"/>
      <c r="Z24" s="13"/>
      <c r="AA24" s="123"/>
      <c r="AB24" s="13"/>
      <c r="AC24" s="123"/>
      <c r="AD24" s="19"/>
      <c r="AE24" s="20"/>
      <c r="AF24" s="20"/>
      <c r="AG24" s="9"/>
      <c r="AI24" s="12"/>
      <c r="AJ24" s="14"/>
      <c r="AK24" s="12"/>
      <c r="AL24" s="14"/>
      <c r="AM24" s="31"/>
      <c r="AN24" s="124"/>
      <c r="AO24" s="31"/>
      <c r="AP24" s="124"/>
      <c r="AQ24" s="19"/>
      <c r="AR24" s="20"/>
      <c r="AS24" s="20"/>
      <c r="AT24" s="9"/>
      <c r="AV24" s="254"/>
      <c r="AW24" s="255"/>
      <c r="AX24" s="19"/>
      <c r="AY24" s="20"/>
      <c r="AZ24" s="9"/>
      <c r="BA24" s="9"/>
      <c r="BB24" s="239">
        <f t="shared" si="0"/>
        <v>0</v>
      </c>
      <c r="BC24" s="245"/>
      <c r="BD24" s="245">
        <v>0</v>
      </c>
      <c r="BE24" s="245">
        <v>0</v>
      </c>
      <c r="BF24" s="6">
        <f t="shared" si="2"/>
        <v>0</v>
      </c>
      <c r="BG24" s="6">
        <f t="shared" si="3"/>
        <v>0</v>
      </c>
      <c r="BH24" s="6">
        <f t="shared" si="4"/>
        <v>0</v>
      </c>
      <c r="BI24" s="6">
        <f t="shared" si="5"/>
        <v>1</v>
      </c>
      <c r="BJ24" s="269">
        <f t="shared" si="6"/>
        <v>0</v>
      </c>
      <c r="BK24" s="243">
        <f t="shared" si="1"/>
        <v>0</v>
      </c>
      <c r="BL24" s="244" t="str">
        <f t="shared" si="7"/>
        <v>راسب (ة) </v>
      </c>
      <c r="BM24" s="249">
        <v>12</v>
      </c>
      <c r="BN24" s="247" t="s">
        <v>279</v>
      </c>
      <c r="BO24" s="250" t="s">
        <v>240</v>
      </c>
      <c r="BP24" s="246" t="str">
        <f t="shared" si="8"/>
        <v>راسب (ة) </v>
      </c>
    </row>
    <row r="25" spans="2:68" ht="18.75">
      <c r="B25" s="7">
        <v>13</v>
      </c>
      <c r="C25" s="152"/>
      <c r="D25" s="152"/>
      <c r="E25" s="7"/>
      <c r="F25" s="122"/>
      <c r="G25" s="7"/>
      <c r="H25" s="7"/>
      <c r="I25" s="149"/>
      <c r="J25" s="150"/>
      <c r="K25" s="12"/>
      <c r="L25" s="14"/>
      <c r="M25" s="31"/>
      <c r="N25" s="124"/>
      <c r="O25" s="31"/>
      <c r="P25" s="124"/>
      <c r="Q25" s="19"/>
      <c r="R25" s="20"/>
      <c r="S25" s="20"/>
      <c r="T25" s="9"/>
      <c r="V25" s="12"/>
      <c r="W25" s="14"/>
      <c r="X25" s="12"/>
      <c r="Y25" s="14"/>
      <c r="Z25" s="13"/>
      <c r="AA25" s="123"/>
      <c r="AB25" s="13"/>
      <c r="AC25" s="123"/>
      <c r="AD25" s="19"/>
      <c r="AE25" s="20"/>
      <c r="AF25" s="20"/>
      <c r="AG25" s="9"/>
      <c r="AI25" s="12"/>
      <c r="AJ25" s="14"/>
      <c r="AK25" s="12"/>
      <c r="AL25" s="14"/>
      <c r="AM25" s="31"/>
      <c r="AN25" s="124"/>
      <c r="AO25" s="31"/>
      <c r="AP25" s="124"/>
      <c r="AQ25" s="19"/>
      <c r="AR25" s="20"/>
      <c r="AS25" s="20"/>
      <c r="AT25" s="9"/>
      <c r="AV25" s="254"/>
      <c r="AW25" s="255"/>
      <c r="AX25" s="19"/>
      <c r="AY25" s="20"/>
      <c r="AZ25" s="9"/>
      <c r="BA25" s="9"/>
      <c r="BB25" s="239">
        <f t="shared" si="0"/>
        <v>0</v>
      </c>
      <c r="BC25" s="245"/>
      <c r="BD25" s="245">
        <v>0</v>
      </c>
      <c r="BE25" s="245">
        <v>0</v>
      </c>
      <c r="BF25" s="6">
        <f t="shared" si="2"/>
        <v>0</v>
      </c>
      <c r="BG25" s="6">
        <f t="shared" si="3"/>
        <v>0</v>
      </c>
      <c r="BH25" s="6">
        <f t="shared" si="4"/>
        <v>0</v>
      </c>
      <c r="BI25" s="6">
        <f t="shared" si="5"/>
        <v>1</v>
      </c>
      <c r="BJ25" s="269">
        <f t="shared" si="6"/>
        <v>0</v>
      </c>
      <c r="BK25" s="243">
        <f t="shared" si="1"/>
        <v>0</v>
      </c>
      <c r="BL25" s="244" t="str">
        <f t="shared" si="7"/>
        <v>راسب (ة) </v>
      </c>
      <c r="BM25" s="247">
        <v>13</v>
      </c>
      <c r="BN25" s="247" t="s">
        <v>279</v>
      </c>
      <c r="BO25" s="250" t="s">
        <v>240</v>
      </c>
      <c r="BP25" s="246" t="str">
        <f t="shared" si="8"/>
        <v>راسب (ة) </v>
      </c>
    </row>
    <row r="26" spans="2:68" ht="18.75">
      <c r="B26" s="7">
        <v>14</v>
      </c>
      <c r="C26" s="152"/>
      <c r="D26" s="152"/>
      <c r="E26" s="7"/>
      <c r="F26" s="122"/>
      <c r="G26" s="7"/>
      <c r="H26" s="7"/>
      <c r="I26" s="149"/>
      <c r="J26" s="150"/>
      <c r="K26" s="12"/>
      <c r="L26" s="14"/>
      <c r="M26" s="31"/>
      <c r="N26" s="124"/>
      <c r="O26" s="31"/>
      <c r="P26" s="124"/>
      <c r="Q26" s="19"/>
      <c r="R26" s="20"/>
      <c r="S26" s="20"/>
      <c r="T26" s="9"/>
      <c r="V26" s="12"/>
      <c r="W26" s="14"/>
      <c r="X26" s="12"/>
      <c r="Y26" s="14"/>
      <c r="Z26" s="13"/>
      <c r="AA26" s="123"/>
      <c r="AB26" s="13"/>
      <c r="AC26" s="123"/>
      <c r="AD26" s="19"/>
      <c r="AE26" s="20"/>
      <c r="AF26" s="20"/>
      <c r="AG26" s="9"/>
      <c r="AI26" s="12"/>
      <c r="AJ26" s="14"/>
      <c r="AK26" s="12"/>
      <c r="AL26" s="14"/>
      <c r="AM26" s="31"/>
      <c r="AN26" s="124"/>
      <c r="AO26" s="31"/>
      <c r="AP26" s="124"/>
      <c r="AQ26" s="19"/>
      <c r="AR26" s="20"/>
      <c r="AS26" s="20"/>
      <c r="AT26" s="9"/>
      <c r="AV26" s="254"/>
      <c r="AW26" s="255"/>
      <c r="AX26" s="19"/>
      <c r="AY26" s="20"/>
      <c r="AZ26" s="9"/>
      <c r="BA26" s="9"/>
      <c r="BB26" s="239">
        <f t="shared" si="0"/>
        <v>0</v>
      </c>
      <c r="BC26" s="245"/>
      <c r="BD26" s="245">
        <v>0</v>
      </c>
      <c r="BE26" s="245">
        <v>0</v>
      </c>
      <c r="BF26" s="6">
        <f t="shared" si="2"/>
        <v>0</v>
      </c>
      <c r="BG26" s="6">
        <f t="shared" si="3"/>
        <v>0</v>
      </c>
      <c r="BH26" s="6">
        <f t="shared" si="4"/>
        <v>0</v>
      </c>
      <c r="BI26" s="6">
        <f t="shared" si="5"/>
        <v>1</v>
      </c>
      <c r="BJ26" s="269">
        <f t="shared" si="6"/>
        <v>0</v>
      </c>
      <c r="BK26" s="243">
        <f t="shared" si="1"/>
        <v>0</v>
      </c>
      <c r="BL26" s="244" t="str">
        <f t="shared" si="7"/>
        <v>راسب (ة) </v>
      </c>
      <c r="BM26" s="249">
        <v>14</v>
      </c>
      <c r="BN26" s="247" t="s">
        <v>279</v>
      </c>
      <c r="BO26" s="250" t="s">
        <v>240</v>
      </c>
      <c r="BP26" s="246" t="str">
        <f t="shared" si="8"/>
        <v>راسب (ة) </v>
      </c>
    </row>
    <row r="27" spans="2:68" ht="18.75">
      <c r="B27" s="7">
        <v>15</v>
      </c>
      <c r="C27" s="152"/>
      <c r="D27" s="152"/>
      <c r="E27" s="7"/>
      <c r="F27" s="122"/>
      <c r="G27" s="7"/>
      <c r="H27" s="7"/>
      <c r="I27" s="149"/>
      <c r="J27" s="150"/>
      <c r="K27" s="12"/>
      <c r="L27" s="14"/>
      <c r="M27" s="31"/>
      <c r="N27" s="124"/>
      <c r="O27" s="31"/>
      <c r="P27" s="124"/>
      <c r="Q27" s="19"/>
      <c r="R27" s="20"/>
      <c r="S27" s="20"/>
      <c r="T27" s="9"/>
      <c r="V27" s="12"/>
      <c r="W27" s="14"/>
      <c r="X27" s="12"/>
      <c r="Y27" s="14"/>
      <c r="Z27" s="13"/>
      <c r="AA27" s="123"/>
      <c r="AB27" s="13"/>
      <c r="AC27" s="123"/>
      <c r="AD27" s="19"/>
      <c r="AE27" s="20"/>
      <c r="AF27" s="20"/>
      <c r="AG27" s="9"/>
      <c r="AI27" s="12"/>
      <c r="AJ27" s="14"/>
      <c r="AK27" s="12"/>
      <c r="AL27" s="14"/>
      <c r="AM27" s="31"/>
      <c r="AN27" s="124"/>
      <c r="AO27" s="31"/>
      <c r="AP27" s="124"/>
      <c r="AQ27" s="19"/>
      <c r="AR27" s="20"/>
      <c r="AS27" s="20"/>
      <c r="AT27" s="9"/>
      <c r="AV27" s="254"/>
      <c r="AW27" s="255"/>
      <c r="AX27" s="19"/>
      <c r="AY27" s="20"/>
      <c r="AZ27" s="9"/>
      <c r="BA27" s="9"/>
      <c r="BB27" s="239">
        <f t="shared" si="0"/>
        <v>0</v>
      </c>
      <c r="BC27" s="245"/>
      <c r="BD27" s="245">
        <v>0</v>
      </c>
      <c r="BE27" s="245">
        <v>0</v>
      </c>
      <c r="BF27" s="6">
        <f t="shared" si="2"/>
        <v>0</v>
      </c>
      <c r="BG27" s="6">
        <f t="shared" si="3"/>
        <v>0</v>
      </c>
      <c r="BH27" s="6">
        <f t="shared" si="4"/>
        <v>0</v>
      </c>
      <c r="BI27" s="6">
        <f t="shared" si="5"/>
        <v>1</v>
      </c>
      <c r="BJ27" s="269">
        <f t="shared" si="6"/>
        <v>0</v>
      </c>
      <c r="BK27" s="243">
        <f t="shared" si="1"/>
        <v>0</v>
      </c>
      <c r="BL27" s="244" t="str">
        <f t="shared" si="7"/>
        <v>راسب (ة) </v>
      </c>
      <c r="BM27" s="247">
        <v>15</v>
      </c>
      <c r="BN27" s="247" t="s">
        <v>279</v>
      </c>
      <c r="BO27" s="250" t="s">
        <v>240</v>
      </c>
      <c r="BP27" s="246" t="str">
        <f t="shared" si="8"/>
        <v>راسب (ة) </v>
      </c>
    </row>
    <row r="28" spans="2:68" ht="18.75">
      <c r="B28" s="7">
        <v>16</v>
      </c>
      <c r="C28" s="152"/>
      <c r="D28" s="152"/>
      <c r="E28" s="7"/>
      <c r="F28" s="122"/>
      <c r="G28" s="7"/>
      <c r="H28" s="7"/>
      <c r="I28" s="149"/>
      <c r="J28" s="150"/>
      <c r="K28" s="12"/>
      <c r="L28" s="14"/>
      <c r="M28" s="31"/>
      <c r="N28" s="124"/>
      <c r="O28" s="31"/>
      <c r="P28" s="124"/>
      <c r="Q28" s="19"/>
      <c r="R28" s="20"/>
      <c r="S28" s="20"/>
      <c r="T28" s="9"/>
      <c r="V28" s="12"/>
      <c r="W28" s="14"/>
      <c r="X28" s="12"/>
      <c r="Y28" s="14"/>
      <c r="Z28" s="13"/>
      <c r="AA28" s="123"/>
      <c r="AB28" s="13"/>
      <c r="AC28" s="123"/>
      <c r="AD28" s="19"/>
      <c r="AE28" s="20"/>
      <c r="AF28" s="20"/>
      <c r="AG28" s="9"/>
      <c r="AI28" s="12"/>
      <c r="AJ28" s="14"/>
      <c r="AK28" s="12"/>
      <c r="AL28" s="14"/>
      <c r="AM28" s="31"/>
      <c r="AN28" s="124"/>
      <c r="AO28" s="31"/>
      <c r="AP28" s="124"/>
      <c r="AQ28" s="19"/>
      <c r="AR28" s="20"/>
      <c r="AS28" s="20"/>
      <c r="AT28" s="9"/>
      <c r="AV28" s="254"/>
      <c r="AW28" s="255"/>
      <c r="AX28" s="19"/>
      <c r="AY28" s="20"/>
      <c r="AZ28" s="9"/>
      <c r="BA28" s="9"/>
      <c r="BB28" s="239">
        <f t="shared" si="0"/>
        <v>0</v>
      </c>
      <c r="BC28" s="245"/>
      <c r="BD28" s="245">
        <v>0</v>
      </c>
      <c r="BE28" s="245">
        <v>0</v>
      </c>
      <c r="BF28" s="6">
        <f t="shared" si="2"/>
        <v>0</v>
      </c>
      <c r="BG28" s="6">
        <f t="shared" si="3"/>
        <v>0</v>
      </c>
      <c r="BH28" s="6">
        <f t="shared" si="4"/>
        <v>0</v>
      </c>
      <c r="BI28" s="6">
        <f t="shared" si="5"/>
        <v>1</v>
      </c>
      <c r="BJ28" s="269">
        <f t="shared" si="6"/>
        <v>0</v>
      </c>
      <c r="BK28" s="243">
        <f t="shared" si="1"/>
        <v>0</v>
      </c>
      <c r="BL28" s="244" t="str">
        <f t="shared" si="7"/>
        <v>راسب (ة) </v>
      </c>
      <c r="BM28" s="249">
        <v>16</v>
      </c>
      <c r="BN28" s="247" t="s">
        <v>279</v>
      </c>
      <c r="BO28" s="250" t="s">
        <v>240</v>
      </c>
      <c r="BP28" s="246" t="str">
        <f t="shared" si="8"/>
        <v>راسب (ة) </v>
      </c>
    </row>
    <row r="29" spans="2:68" ht="18.75">
      <c r="B29" s="7">
        <v>17</v>
      </c>
      <c r="C29" s="152"/>
      <c r="D29" s="152"/>
      <c r="E29" s="7"/>
      <c r="F29" s="122"/>
      <c r="G29" s="7"/>
      <c r="H29" s="7"/>
      <c r="I29" s="149"/>
      <c r="J29" s="150"/>
      <c r="K29" s="12"/>
      <c r="L29" s="14"/>
      <c r="M29" s="31"/>
      <c r="N29" s="124"/>
      <c r="O29" s="31"/>
      <c r="P29" s="124"/>
      <c r="Q29" s="19"/>
      <c r="R29" s="20"/>
      <c r="S29" s="20"/>
      <c r="T29" s="9"/>
      <c r="V29" s="12"/>
      <c r="W29" s="14"/>
      <c r="X29" s="12"/>
      <c r="Y29" s="14"/>
      <c r="Z29" s="13"/>
      <c r="AA29" s="123"/>
      <c r="AB29" s="13"/>
      <c r="AC29" s="123"/>
      <c r="AD29" s="19"/>
      <c r="AE29" s="20"/>
      <c r="AF29" s="20"/>
      <c r="AG29" s="9"/>
      <c r="AI29" s="12"/>
      <c r="AJ29" s="14"/>
      <c r="AK29" s="12"/>
      <c r="AL29" s="14"/>
      <c r="AM29" s="31"/>
      <c r="AN29" s="124"/>
      <c r="AO29" s="31"/>
      <c r="AP29" s="124"/>
      <c r="AQ29" s="19"/>
      <c r="AR29" s="20"/>
      <c r="AS29" s="20"/>
      <c r="AT29" s="9"/>
      <c r="AV29" s="254"/>
      <c r="AW29" s="255"/>
      <c r="AX29" s="19"/>
      <c r="AY29" s="20"/>
      <c r="AZ29" s="9"/>
      <c r="BA29" s="9"/>
      <c r="BB29" s="239">
        <f t="shared" si="0"/>
        <v>0</v>
      </c>
      <c r="BC29" s="245"/>
      <c r="BD29" s="245">
        <v>0</v>
      </c>
      <c r="BE29" s="245">
        <v>0</v>
      </c>
      <c r="BF29" s="6">
        <f t="shared" si="2"/>
        <v>0</v>
      </c>
      <c r="BG29" s="6">
        <f t="shared" si="3"/>
        <v>0</v>
      </c>
      <c r="BH29" s="6">
        <f t="shared" si="4"/>
        <v>0</v>
      </c>
      <c r="BI29" s="6">
        <f t="shared" si="5"/>
        <v>1</v>
      </c>
      <c r="BJ29" s="269">
        <f t="shared" si="6"/>
        <v>0</v>
      </c>
      <c r="BK29" s="243">
        <f t="shared" si="1"/>
        <v>0</v>
      </c>
      <c r="BL29" s="244" t="str">
        <f t="shared" si="7"/>
        <v>راسب (ة) </v>
      </c>
      <c r="BM29" s="247">
        <v>17</v>
      </c>
      <c r="BN29" s="247" t="s">
        <v>279</v>
      </c>
      <c r="BO29" s="250" t="s">
        <v>240</v>
      </c>
      <c r="BP29" s="246" t="str">
        <f t="shared" si="8"/>
        <v>راسب (ة) </v>
      </c>
    </row>
    <row r="30" spans="2:68" ht="18.75">
      <c r="B30" s="7">
        <v>18</v>
      </c>
      <c r="C30" s="152"/>
      <c r="D30" s="152"/>
      <c r="E30" s="7"/>
      <c r="F30" s="122"/>
      <c r="G30" s="7"/>
      <c r="H30" s="7"/>
      <c r="I30" s="149"/>
      <c r="J30" s="150"/>
      <c r="K30" s="12"/>
      <c r="L30" s="14"/>
      <c r="M30" s="31"/>
      <c r="N30" s="124"/>
      <c r="O30" s="31"/>
      <c r="P30" s="124"/>
      <c r="Q30" s="19"/>
      <c r="R30" s="20"/>
      <c r="S30" s="20"/>
      <c r="T30" s="9"/>
      <c r="V30" s="12"/>
      <c r="W30" s="14"/>
      <c r="X30" s="12"/>
      <c r="Y30" s="14"/>
      <c r="Z30" s="13"/>
      <c r="AA30" s="123"/>
      <c r="AB30" s="13"/>
      <c r="AC30" s="123"/>
      <c r="AD30" s="19"/>
      <c r="AE30" s="20"/>
      <c r="AF30" s="20"/>
      <c r="AG30" s="9"/>
      <c r="AI30" s="12"/>
      <c r="AJ30" s="14"/>
      <c r="AK30" s="12"/>
      <c r="AL30" s="14"/>
      <c r="AM30" s="31"/>
      <c r="AN30" s="124"/>
      <c r="AO30" s="31"/>
      <c r="AP30" s="124"/>
      <c r="AQ30" s="19"/>
      <c r="AR30" s="20"/>
      <c r="AS30" s="20"/>
      <c r="AT30" s="9"/>
      <c r="AV30" s="254"/>
      <c r="AW30" s="255"/>
      <c r="AX30" s="19"/>
      <c r="AY30" s="20"/>
      <c r="AZ30" s="9"/>
      <c r="BA30" s="9"/>
      <c r="BB30" s="239">
        <f t="shared" si="0"/>
        <v>0</v>
      </c>
      <c r="BC30" s="245"/>
      <c r="BD30" s="245">
        <v>0</v>
      </c>
      <c r="BE30" s="245">
        <v>0</v>
      </c>
      <c r="BF30" s="6">
        <f t="shared" si="2"/>
        <v>0</v>
      </c>
      <c r="BG30" s="6">
        <f t="shared" si="3"/>
        <v>0</v>
      </c>
      <c r="BH30" s="6">
        <f t="shared" si="4"/>
        <v>0</v>
      </c>
      <c r="BI30" s="6">
        <f t="shared" si="5"/>
        <v>1</v>
      </c>
      <c r="BJ30" s="269">
        <f t="shared" si="6"/>
        <v>0</v>
      </c>
      <c r="BK30" s="243">
        <f t="shared" si="1"/>
        <v>0</v>
      </c>
      <c r="BL30" s="244" t="str">
        <f t="shared" si="7"/>
        <v>راسب (ة) </v>
      </c>
      <c r="BM30" s="249">
        <v>18</v>
      </c>
      <c r="BN30" s="247" t="s">
        <v>279</v>
      </c>
      <c r="BO30" s="250" t="s">
        <v>240</v>
      </c>
      <c r="BP30" s="246" t="str">
        <f t="shared" si="8"/>
        <v>راسب (ة) </v>
      </c>
    </row>
    <row r="31" spans="2:68" ht="18.75">
      <c r="B31" s="7">
        <v>19</v>
      </c>
      <c r="C31" s="152"/>
      <c r="D31" s="152"/>
      <c r="E31" s="7"/>
      <c r="F31" s="122"/>
      <c r="G31" s="7"/>
      <c r="H31" s="7"/>
      <c r="I31" s="149"/>
      <c r="J31" s="150"/>
      <c r="K31" s="12"/>
      <c r="L31" s="14"/>
      <c r="M31" s="31"/>
      <c r="N31" s="124"/>
      <c r="O31" s="31"/>
      <c r="P31" s="124"/>
      <c r="Q31" s="19"/>
      <c r="R31" s="20"/>
      <c r="S31" s="20"/>
      <c r="T31" s="9"/>
      <c r="V31" s="12"/>
      <c r="W31" s="14"/>
      <c r="X31" s="12"/>
      <c r="Y31" s="14"/>
      <c r="Z31" s="13"/>
      <c r="AA31" s="123"/>
      <c r="AB31" s="13"/>
      <c r="AC31" s="123"/>
      <c r="AD31" s="19"/>
      <c r="AE31" s="20"/>
      <c r="AF31" s="20"/>
      <c r="AG31" s="9"/>
      <c r="AI31" s="12"/>
      <c r="AJ31" s="14"/>
      <c r="AK31" s="12"/>
      <c r="AL31" s="14"/>
      <c r="AM31" s="31"/>
      <c r="AN31" s="124"/>
      <c r="AO31" s="31"/>
      <c r="AP31" s="124"/>
      <c r="AQ31" s="19"/>
      <c r="AR31" s="20"/>
      <c r="AS31" s="20"/>
      <c r="AT31" s="9"/>
      <c r="AV31" s="254"/>
      <c r="AW31" s="255"/>
      <c r="AX31" s="19"/>
      <c r="AY31" s="20"/>
      <c r="AZ31" s="9"/>
      <c r="BA31" s="9"/>
      <c r="BB31" s="239">
        <f t="shared" si="0"/>
        <v>0</v>
      </c>
      <c r="BC31" s="245"/>
      <c r="BD31" s="245">
        <v>0</v>
      </c>
      <c r="BE31" s="245">
        <v>0</v>
      </c>
      <c r="BF31" s="6">
        <f t="shared" si="2"/>
        <v>0</v>
      </c>
      <c r="BG31" s="6">
        <f t="shared" si="3"/>
        <v>0</v>
      </c>
      <c r="BH31" s="6">
        <f t="shared" si="4"/>
        <v>0</v>
      </c>
      <c r="BI31" s="6">
        <f t="shared" si="5"/>
        <v>1</v>
      </c>
      <c r="BJ31" s="269">
        <f t="shared" si="6"/>
        <v>0</v>
      </c>
      <c r="BK31" s="243">
        <f t="shared" si="1"/>
        <v>0</v>
      </c>
      <c r="BL31" s="244" t="str">
        <f t="shared" si="7"/>
        <v>راسب (ة) </v>
      </c>
      <c r="BM31" s="247">
        <v>19</v>
      </c>
      <c r="BN31" s="247" t="s">
        <v>279</v>
      </c>
      <c r="BO31" s="250" t="s">
        <v>241</v>
      </c>
      <c r="BP31" s="246" t="str">
        <f t="shared" si="8"/>
        <v>راسب (ة) </v>
      </c>
    </row>
    <row r="32" spans="2:68" ht="18.75">
      <c r="B32" s="7">
        <v>20</v>
      </c>
      <c r="C32" s="152"/>
      <c r="D32" s="152"/>
      <c r="E32" s="7"/>
      <c r="F32" s="122"/>
      <c r="G32" s="7"/>
      <c r="H32" s="7"/>
      <c r="I32" s="149"/>
      <c r="J32" s="150"/>
      <c r="K32" s="12"/>
      <c r="L32" s="14"/>
      <c r="M32" s="31"/>
      <c r="N32" s="124"/>
      <c r="O32" s="31"/>
      <c r="P32" s="124"/>
      <c r="Q32" s="19"/>
      <c r="R32" s="20"/>
      <c r="S32" s="20"/>
      <c r="T32" s="9"/>
      <c r="V32" s="12"/>
      <c r="W32" s="14"/>
      <c r="X32" s="12"/>
      <c r="Y32" s="14"/>
      <c r="Z32" s="13"/>
      <c r="AA32" s="123"/>
      <c r="AB32" s="13"/>
      <c r="AC32" s="123"/>
      <c r="AD32" s="19"/>
      <c r="AE32" s="20"/>
      <c r="AF32" s="20"/>
      <c r="AG32" s="9"/>
      <c r="AI32" s="12"/>
      <c r="AJ32" s="14"/>
      <c r="AK32" s="12"/>
      <c r="AL32" s="14"/>
      <c r="AM32" s="31"/>
      <c r="AN32" s="124"/>
      <c r="AO32" s="31"/>
      <c r="AP32" s="124"/>
      <c r="AQ32" s="19"/>
      <c r="AR32" s="20"/>
      <c r="AS32" s="20"/>
      <c r="AT32" s="9"/>
      <c r="AV32" s="254"/>
      <c r="AW32" s="255"/>
      <c r="AX32" s="19"/>
      <c r="AY32" s="20"/>
      <c r="AZ32" s="9"/>
      <c r="BA32" s="9"/>
      <c r="BB32" s="239">
        <f t="shared" si="0"/>
        <v>0</v>
      </c>
      <c r="BC32" s="245"/>
      <c r="BD32" s="245">
        <v>0</v>
      </c>
      <c r="BE32" s="245">
        <v>0</v>
      </c>
      <c r="BF32" s="6">
        <f t="shared" si="2"/>
        <v>0</v>
      </c>
      <c r="BG32" s="6">
        <f t="shared" si="3"/>
        <v>0</v>
      </c>
      <c r="BH32" s="6">
        <f t="shared" si="4"/>
        <v>0</v>
      </c>
      <c r="BI32" s="6">
        <f t="shared" si="5"/>
        <v>1</v>
      </c>
      <c r="BJ32" s="269">
        <f t="shared" si="6"/>
        <v>0</v>
      </c>
      <c r="BK32" s="243">
        <f t="shared" si="1"/>
        <v>0</v>
      </c>
      <c r="BL32" s="244" t="str">
        <f t="shared" si="7"/>
        <v>راسب (ة) </v>
      </c>
      <c r="BM32" s="249">
        <v>20</v>
      </c>
      <c r="BN32" s="247" t="s">
        <v>279</v>
      </c>
      <c r="BO32" s="250" t="s">
        <v>241</v>
      </c>
      <c r="BP32" s="246" t="str">
        <f t="shared" si="8"/>
        <v>راسب (ة) </v>
      </c>
    </row>
    <row r="33" spans="2:68" ht="18.75">
      <c r="B33" s="7">
        <v>21</v>
      </c>
      <c r="C33" s="152"/>
      <c r="D33" s="152"/>
      <c r="E33" s="7"/>
      <c r="F33" s="122"/>
      <c r="G33" s="7"/>
      <c r="H33" s="7"/>
      <c r="I33" s="149"/>
      <c r="J33" s="150"/>
      <c r="K33" s="12"/>
      <c r="L33" s="14"/>
      <c r="M33" s="31"/>
      <c r="N33" s="124"/>
      <c r="O33" s="31"/>
      <c r="P33" s="124"/>
      <c r="Q33" s="19"/>
      <c r="R33" s="20"/>
      <c r="S33" s="20"/>
      <c r="T33" s="9"/>
      <c r="V33" s="12"/>
      <c r="W33" s="14"/>
      <c r="X33" s="12"/>
      <c r="Y33" s="14"/>
      <c r="Z33" s="13"/>
      <c r="AA33" s="123"/>
      <c r="AB33" s="13"/>
      <c r="AC33" s="123"/>
      <c r="AD33" s="19"/>
      <c r="AE33" s="20"/>
      <c r="AF33" s="20"/>
      <c r="AG33" s="9"/>
      <c r="AI33" s="12"/>
      <c r="AJ33" s="14"/>
      <c r="AK33" s="12"/>
      <c r="AL33" s="14"/>
      <c r="AM33" s="31"/>
      <c r="AN33" s="124"/>
      <c r="AO33" s="31"/>
      <c r="AP33" s="124"/>
      <c r="AQ33" s="19"/>
      <c r="AR33" s="20"/>
      <c r="AS33" s="20"/>
      <c r="AT33" s="9"/>
      <c r="AV33" s="254"/>
      <c r="AW33" s="255"/>
      <c r="AX33" s="19"/>
      <c r="AY33" s="20"/>
      <c r="AZ33" s="9"/>
      <c r="BA33" s="9"/>
      <c r="BB33" s="239">
        <f t="shared" si="0"/>
        <v>0</v>
      </c>
      <c r="BC33" s="245"/>
      <c r="BD33" s="245">
        <v>0</v>
      </c>
      <c r="BE33" s="245">
        <v>0</v>
      </c>
      <c r="BF33" s="6">
        <f t="shared" si="2"/>
        <v>0</v>
      </c>
      <c r="BG33" s="6">
        <f t="shared" si="3"/>
        <v>0</v>
      </c>
      <c r="BH33" s="6">
        <f t="shared" si="4"/>
        <v>0</v>
      </c>
      <c r="BI33" s="6">
        <f t="shared" si="5"/>
        <v>1</v>
      </c>
      <c r="BJ33" s="269">
        <f t="shared" si="6"/>
        <v>0</v>
      </c>
      <c r="BK33" s="243">
        <f t="shared" si="1"/>
        <v>0</v>
      </c>
      <c r="BL33" s="244" t="str">
        <f t="shared" si="7"/>
        <v>راسب (ة) </v>
      </c>
      <c r="BM33" s="247">
        <v>21</v>
      </c>
      <c r="BN33" s="247" t="s">
        <v>279</v>
      </c>
      <c r="BO33" s="250" t="s">
        <v>241</v>
      </c>
      <c r="BP33" s="246" t="str">
        <f t="shared" si="8"/>
        <v>راسب (ة) </v>
      </c>
    </row>
    <row r="34" spans="2:68" ht="18.75">
      <c r="B34" s="7">
        <v>22</v>
      </c>
      <c r="C34" s="152"/>
      <c r="D34" s="152"/>
      <c r="E34" s="7"/>
      <c r="F34" s="122"/>
      <c r="G34" s="7"/>
      <c r="H34" s="7"/>
      <c r="I34" s="149"/>
      <c r="J34" s="150"/>
      <c r="K34" s="12"/>
      <c r="L34" s="14"/>
      <c r="M34" s="31"/>
      <c r="N34" s="124"/>
      <c r="O34" s="31"/>
      <c r="P34" s="124"/>
      <c r="Q34" s="19"/>
      <c r="R34" s="20"/>
      <c r="S34" s="20"/>
      <c r="T34" s="9"/>
      <c r="V34" s="12"/>
      <c r="W34" s="14"/>
      <c r="X34" s="12"/>
      <c r="Y34" s="14"/>
      <c r="Z34" s="13"/>
      <c r="AA34" s="123"/>
      <c r="AB34" s="13"/>
      <c r="AC34" s="123"/>
      <c r="AD34" s="19"/>
      <c r="AE34" s="20"/>
      <c r="AF34" s="20"/>
      <c r="AG34" s="9"/>
      <c r="AI34" s="12"/>
      <c r="AJ34" s="14"/>
      <c r="AK34" s="12"/>
      <c r="AL34" s="14"/>
      <c r="AM34" s="31"/>
      <c r="AN34" s="124"/>
      <c r="AO34" s="31"/>
      <c r="AP34" s="124"/>
      <c r="AQ34" s="19"/>
      <c r="AR34" s="20"/>
      <c r="AS34" s="20"/>
      <c r="AT34" s="9"/>
      <c r="AV34" s="254"/>
      <c r="AW34" s="255"/>
      <c r="AX34" s="19"/>
      <c r="AY34" s="20"/>
      <c r="AZ34" s="9"/>
      <c r="BA34" s="9"/>
      <c r="BB34" s="239">
        <f t="shared" si="0"/>
        <v>0</v>
      </c>
      <c r="BC34" s="245"/>
      <c r="BD34" s="245">
        <v>0</v>
      </c>
      <c r="BE34" s="245">
        <v>0</v>
      </c>
      <c r="BF34" s="6">
        <f t="shared" si="2"/>
        <v>0</v>
      </c>
      <c r="BG34" s="6">
        <f t="shared" si="3"/>
        <v>0</v>
      </c>
      <c r="BH34" s="6">
        <f t="shared" si="4"/>
        <v>0</v>
      </c>
      <c r="BI34" s="6">
        <f t="shared" si="5"/>
        <v>1</v>
      </c>
      <c r="BJ34" s="269">
        <f t="shared" si="6"/>
        <v>0</v>
      </c>
      <c r="BK34" s="243">
        <f t="shared" si="1"/>
        <v>0</v>
      </c>
      <c r="BL34" s="244" t="str">
        <f t="shared" si="7"/>
        <v>راسب (ة) </v>
      </c>
      <c r="BM34" s="249">
        <v>22</v>
      </c>
      <c r="BN34" s="247" t="s">
        <v>279</v>
      </c>
      <c r="BO34" s="250" t="s">
        <v>241</v>
      </c>
      <c r="BP34" s="246" t="str">
        <f t="shared" si="8"/>
        <v>راسب (ة) </v>
      </c>
    </row>
    <row r="35" spans="2:68" ht="18.75">
      <c r="B35" s="7">
        <v>23</v>
      </c>
      <c r="C35" s="152"/>
      <c r="D35" s="152"/>
      <c r="E35" s="7"/>
      <c r="F35" s="122"/>
      <c r="G35" s="7"/>
      <c r="H35" s="7"/>
      <c r="I35" s="149"/>
      <c r="J35" s="150"/>
      <c r="K35" s="12"/>
      <c r="L35" s="14"/>
      <c r="M35" s="31"/>
      <c r="N35" s="124"/>
      <c r="O35" s="31"/>
      <c r="P35" s="124"/>
      <c r="Q35" s="19"/>
      <c r="R35" s="20"/>
      <c r="S35" s="20"/>
      <c r="T35" s="9"/>
      <c r="V35" s="12"/>
      <c r="W35" s="14"/>
      <c r="X35" s="12"/>
      <c r="Y35" s="14"/>
      <c r="Z35" s="13"/>
      <c r="AA35" s="123"/>
      <c r="AB35" s="13"/>
      <c r="AC35" s="123"/>
      <c r="AD35" s="19"/>
      <c r="AE35" s="20"/>
      <c r="AF35" s="20"/>
      <c r="AG35" s="9"/>
      <c r="AI35" s="12"/>
      <c r="AJ35" s="14"/>
      <c r="AK35" s="12"/>
      <c r="AL35" s="14"/>
      <c r="AM35" s="31"/>
      <c r="AN35" s="124"/>
      <c r="AO35" s="31"/>
      <c r="AP35" s="124"/>
      <c r="AQ35" s="19"/>
      <c r="AR35" s="20"/>
      <c r="AS35" s="20"/>
      <c r="AT35" s="9"/>
      <c r="AV35" s="254"/>
      <c r="AW35" s="255"/>
      <c r="AX35" s="19"/>
      <c r="AY35" s="20"/>
      <c r="AZ35" s="9"/>
      <c r="BA35" s="9"/>
      <c r="BB35" s="239">
        <f t="shared" si="0"/>
        <v>0</v>
      </c>
      <c r="BC35" s="245"/>
      <c r="BD35" s="245">
        <v>0</v>
      </c>
      <c r="BE35" s="245">
        <v>0</v>
      </c>
      <c r="BF35" s="6">
        <f t="shared" si="2"/>
        <v>0</v>
      </c>
      <c r="BG35" s="6">
        <f t="shared" si="3"/>
        <v>0</v>
      </c>
      <c r="BH35" s="6">
        <f t="shared" si="4"/>
        <v>0</v>
      </c>
      <c r="BI35" s="6">
        <f t="shared" si="5"/>
        <v>1</v>
      </c>
      <c r="BJ35" s="269">
        <f t="shared" si="6"/>
        <v>0</v>
      </c>
      <c r="BK35" s="243">
        <f t="shared" si="1"/>
        <v>0</v>
      </c>
      <c r="BL35" s="244" t="str">
        <f t="shared" si="7"/>
        <v>راسب (ة) </v>
      </c>
      <c r="BM35" s="247">
        <v>23</v>
      </c>
      <c r="BN35" s="247" t="s">
        <v>279</v>
      </c>
      <c r="BO35" s="250" t="s">
        <v>241</v>
      </c>
      <c r="BP35" s="246" t="str">
        <f t="shared" si="8"/>
        <v>راسب (ة) </v>
      </c>
    </row>
    <row r="36" spans="2:68" ht="18.75">
      <c r="B36" s="7">
        <v>24</v>
      </c>
      <c r="C36" s="152"/>
      <c r="D36" s="152"/>
      <c r="E36" s="7"/>
      <c r="F36" s="122"/>
      <c r="G36" s="7"/>
      <c r="H36" s="7"/>
      <c r="I36" s="149"/>
      <c r="J36" s="150"/>
      <c r="K36" s="12"/>
      <c r="L36" s="14"/>
      <c r="M36" s="31"/>
      <c r="N36" s="124"/>
      <c r="O36" s="31"/>
      <c r="P36" s="124"/>
      <c r="Q36" s="19"/>
      <c r="R36" s="20"/>
      <c r="S36" s="20"/>
      <c r="T36" s="9"/>
      <c r="V36" s="12"/>
      <c r="W36" s="14"/>
      <c r="X36" s="12"/>
      <c r="Y36" s="14"/>
      <c r="Z36" s="13"/>
      <c r="AA36" s="123"/>
      <c r="AB36" s="13"/>
      <c r="AC36" s="123"/>
      <c r="AD36" s="19"/>
      <c r="AE36" s="20"/>
      <c r="AF36" s="20"/>
      <c r="AG36" s="9"/>
      <c r="AI36" s="12"/>
      <c r="AJ36" s="14"/>
      <c r="AK36" s="12"/>
      <c r="AL36" s="14"/>
      <c r="AM36" s="31"/>
      <c r="AN36" s="124"/>
      <c r="AO36" s="31"/>
      <c r="AP36" s="124"/>
      <c r="AQ36" s="19"/>
      <c r="AR36" s="20"/>
      <c r="AS36" s="20"/>
      <c r="AT36" s="9"/>
      <c r="AV36" s="254"/>
      <c r="AW36" s="255"/>
      <c r="AX36" s="19"/>
      <c r="AY36" s="20"/>
      <c r="AZ36" s="9"/>
      <c r="BA36" s="9"/>
      <c r="BB36" s="239">
        <f t="shared" si="0"/>
        <v>0</v>
      </c>
      <c r="BC36" s="245"/>
      <c r="BD36" s="245">
        <v>0</v>
      </c>
      <c r="BE36" s="245">
        <v>0</v>
      </c>
      <c r="BF36" s="6">
        <f t="shared" si="2"/>
        <v>0</v>
      </c>
      <c r="BG36" s="6">
        <f t="shared" si="3"/>
        <v>0</v>
      </c>
      <c r="BH36" s="6">
        <f t="shared" si="4"/>
        <v>0</v>
      </c>
      <c r="BI36" s="6">
        <f t="shared" si="5"/>
        <v>1</v>
      </c>
      <c r="BJ36" s="269">
        <f t="shared" si="6"/>
        <v>0</v>
      </c>
      <c r="BK36" s="243">
        <f t="shared" si="1"/>
        <v>0</v>
      </c>
      <c r="BL36" s="244" t="str">
        <f t="shared" si="7"/>
        <v>راسب (ة) </v>
      </c>
      <c r="BM36" s="249">
        <v>24</v>
      </c>
      <c r="BN36" s="247" t="s">
        <v>279</v>
      </c>
      <c r="BO36" s="250" t="s">
        <v>241</v>
      </c>
      <c r="BP36" s="246" t="str">
        <f t="shared" si="8"/>
        <v>راسب (ة) </v>
      </c>
    </row>
    <row r="37" spans="2:68" ht="18.75">
      <c r="B37" s="7">
        <v>25</v>
      </c>
      <c r="C37" s="152"/>
      <c r="D37" s="152"/>
      <c r="E37" s="7"/>
      <c r="F37" s="122"/>
      <c r="G37" s="7"/>
      <c r="H37" s="7"/>
      <c r="I37" s="149"/>
      <c r="J37" s="150"/>
      <c r="K37" s="12"/>
      <c r="L37" s="14"/>
      <c r="M37" s="31"/>
      <c r="N37" s="124"/>
      <c r="O37" s="31"/>
      <c r="P37" s="124"/>
      <c r="Q37" s="19"/>
      <c r="R37" s="20"/>
      <c r="S37" s="20"/>
      <c r="T37" s="9"/>
      <c r="V37" s="12"/>
      <c r="W37" s="14"/>
      <c r="X37" s="12"/>
      <c r="Y37" s="14"/>
      <c r="Z37" s="13"/>
      <c r="AA37" s="123"/>
      <c r="AB37" s="13"/>
      <c r="AC37" s="123"/>
      <c r="AD37" s="19"/>
      <c r="AE37" s="20"/>
      <c r="AF37" s="20"/>
      <c r="AG37" s="9"/>
      <c r="AI37" s="12"/>
      <c r="AJ37" s="14"/>
      <c r="AK37" s="12"/>
      <c r="AL37" s="14"/>
      <c r="AM37" s="31"/>
      <c r="AN37" s="124"/>
      <c r="AO37" s="31"/>
      <c r="AP37" s="124"/>
      <c r="AQ37" s="19"/>
      <c r="AR37" s="20"/>
      <c r="AS37" s="20"/>
      <c r="AT37" s="9"/>
      <c r="AV37" s="254"/>
      <c r="AW37" s="255"/>
      <c r="AX37" s="19"/>
      <c r="AY37" s="20"/>
      <c r="AZ37" s="9"/>
      <c r="BA37" s="9"/>
      <c r="BB37" s="239">
        <f t="shared" si="0"/>
        <v>0</v>
      </c>
      <c r="BC37" s="245"/>
      <c r="BD37" s="245">
        <v>0</v>
      </c>
      <c r="BE37" s="245">
        <v>0</v>
      </c>
      <c r="BF37" s="6">
        <f t="shared" si="2"/>
        <v>0</v>
      </c>
      <c r="BG37" s="6">
        <f t="shared" si="3"/>
        <v>0</v>
      </c>
      <c r="BH37" s="6">
        <f t="shared" si="4"/>
        <v>0</v>
      </c>
      <c r="BI37" s="6">
        <f t="shared" si="5"/>
        <v>1</v>
      </c>
      <c r="BJ37" s="269">
        <f t="shared" si="6"/>
        <v>0</v>
      </c>
      <c r="BK37" s="243">
        <f t="shared" si="1"/>
        <v>0</v>
      </c>
      <c r="BL37" s="244" t="str">
        <f t="shared" si="7"/>
        <v>راسب (ة) </v>
      </c>
      <c r="BM37" s="247">
        <v>25</v>
      </c>
      <c r="BN37" s="247" t="s">
        <v>279</v>
      </c>
      <c r="BO37" s="250" t="s">
        <v>241</v>
      </c>
      <c r="BP37" s="246" t="str">
        <f t="shared" si="8"/>
        <v>راسب (ة) </v>
      </c>
    </row>
    <row r="38" spans="2:68" ht="18.75">
      <c r="B38" s="7">
        <v>26</v>
      </c>
      <c r="C38" s="152"/>
      <c r="D38" s="152"/>
      <c r="E38" s="7"/>
      <c r="F38" s="122"/>
      <c r="G38" s="7"/>
      <c r="H38" s="7"/>
      <c r="I38" s="149"/>
      <c r="J38" s="150"/>
      <c r="K38" s="12"/>
      <c r="L38" s="14"/>
      <c r="M38" s="31"/>
      <c r="N38" s="124"/>
      <c r="O38" s="31"/>
      <c r="P38" s="124"/>
      <c r="Q38" s="19"/>
      <c r="R38" s="20"/>
      <c r="S38" s="20"/>
      <c r="T38" s="9"/>
      <c r="V38" s="12"/>
      <c r="W38" s="14"/>
      <c r="X38" s="12"/>
      <c r="Y38" s="14"/>
      <c r="Z38" s="13"/>
      <c r="AA38" s="123"/>
      <c r="AB38" s="13"/>
      <c r="AC38" s="123"/>
      <c r="AD38" s="19"/>
      <c r="AE38" s="20"/>
      <c r="AF38" s="20"/>
      <c r="AG38" s="9"/>
      <c r="AI38" s="12"/>
      <c r="AJ38" s="14"/>
      <c r="AK38" s="12"/>
      <c r="AL38" s="14"/>
      <c r="AM38" s="31"/>
      <c r="AN38" s="124"/>
      <c r="AO38" s="31"/>
      <c r="AP38" s="124"/>
      <c r="AQ38" s="19"/>
      <c r="AR38" s="20"/>
      <c r="AS38" s="20"/>
      <c r="AT38" s="9"/>
      <c r="AV38" s="254"/>
      <c r="AW38" s="255"/>
      <c r="AX38" s="19"/>
      <c r="AY38" s="20"/>
      <c r="AZ38" s="9"/>
      <c r="BA38" s="9"/>
      <c r="BB38" s="239">
        <f t="shared" si="0"/>
        <v>0</v>
      </c>
      <c r="BC38" s="245"/>
      <c r="BD38" s="245">
        <v>0</v>
      </c>
      <c r="BE38" s="245">
        <v>0</v>
      </c>
      <c r="BF38" s="6">
        <f t="shared" si="2"/>
        <v>0</v>
      </c>
      <c r="BG38" s="6">
        <f t="shared" si="3"/>
        <v>0</v>
      </c>
      <c r="BH38" s="6">
        <f t="shared" si="4"/>
        <v>0</v>
      </c>
      <c r="BI38" s="6">
        <f t="shared" si="5"/>
        <v>1</v>
      </c>
      <c r="BJ38" s="269">
        <f t="shared" si="6"/>
        <v>0</v>
      </c>
      <c r="BK38" s="243">
        <f t="shared" si="1"/>
        <v>0</v>
      </c>
      <c r="BL38" s="244" t="str">
        <f t="shared" si="7"/>
        <v>راسب (ة) </v>
      </c>
      <c r="BM38" s="249">
        <v>26</v>
      </c>
      <c r="BN38" s="247" t="s">
        <v>279</v>
      </c>
      <c r="BO38" s="250" t="s">
        <v>241</v>
      </c>
      <c r="BP38" s="246" t="str">
        <f t="shared" si="8"/>
        <v>راسب (ة) </v>
      </c>
    </row>
    <row r="39" spans="2:68" ht="18.75">
      <c r="B39" s="7">
        <v>27</v>
      </c>
      <c r="C39" s="152"/>
      <c r="D39" s="152"/>
      <c r="E39" s="7"/>
      <c r="F39" s="122"/>
      <c r="G39" s="7"/>
      <c r="H39" s="7"/>
      <c r="I39" s="149"/>
      <c r="J39" s="150"/>
      <c r="K39" s="12"/>
      <c r="L39" s="14"/>
      <c r="M39" s="31"/>
      <c r="N39" s="124"/>
      <c r="O39" s="31"/>
      <c r="P39" s="124"/>
      <c r="Q39" s="19"/>
      <c r="R39" s="20"/>
      <c r="S39" s="20"/>
      <c r="T39" s="9"/>
      <c r="V39" s="12"/>
      <c r="W39" s="14"/>
      <c r="X39" s="12"/>
      <c r="Y39" s="14"/>
      <c r="Z39" s="13"/>
      <c r="AA39" s="123"/>
      <c r="AB39" s="13"/>
      <c r="AC39" s="123"/>
      <c r="AD39" s="19"/>
      <c r="AE39" s="20"/>
      <c r="AF39" s="20"/>
      <c r="AG39" s="9"/>
      <c r="AI39" s="12"/>
      <c r="AJ39" s="14"/>
      <c r="AK39" s="12"/>
      <c r="AL39" s="14"/>
      <c r="AM39" s="31"/>
      <c r="AN39" s="124"/>
      <c r="AO39" s="31"/>
      <c r="AP39" s="124"/>
      <c r="AQ39" s="19"/>
      <c r="AR39" s="20"/>
      <c r="AS39" s="20"/>
      <c r="AT39" s="9"/>
      <c r="AV39" s="254"/>
      <c r="AW39" s="255"/>
      <c r="AX39" s="19"/>
      <c r="AY39" s="20"/>
      <c r="AZ39" s="9"/>
      <c r="BA39" s="9"/>
      <c r="BB39" s="239">
        <f t="shared" si="0"/>
        <v>0</v>
      </c>
      <c r="BC39" s="245"/>
      <c r="BD39" s="245">
        <v>0</v>
      </c>
      <c r="BE39" s="245">
        <v>0</v>
      </c>
      <c r="BF39" s="6">
        <f t="shared" si="2"/>
        <v>0</v>
      </c>
      <c r="BG39" s="6">
        <f t="shared" si="3"/>
        <v>0</v>
      </c>
      <c r="BH39" s="6">
        <f t="shared" si="4"/>
        <v>0</v>
      </c>
      <c r="BI39" s="6">
        <f t="shared" si="5"/>
        <v>1</v>
      </c>
      <c r="BJ39" s="269">
        <f t="shared" si="6"/>
        <v>0</v>
      </c>
      <c r="BK39" s="243">
        <f t="shared" si="1"/>
        <v>0</v>
      </c>
      <c r="BL39" s="244" t="str">
        <f t="shared" si="7"/>
        <v>راسب (ة) </v>
      </c>
      <c r="BM39" s="247">
        <v>27</v>
      </c>
      <c r="BN39" s="247" t="s">
        <v>279</v>
      </c>
      <c r="BO39" s="250" t="s">
        <v>241</v>
      </c>
      <c r="BP39" s="246" t="str">
        <f t="shared" si="8"/>
        <v>راسب (ة) </v>
      </c>
    </row>
    <row r="40" spans="2:68" ht="18.75">
      <c r="B40" s="7">
        <v>28</v>
      </c>
      <c r="C40" s="152"/>
      <c r="D40" s="152"/>
      <c r="E40" s="7"/>
      <c r="F40" s="122"/>
      <c r="G40" s="7"/>
      <c r="H40" s="7"/>
      <c r="I40" s="149"/>
      <c r="J40" s="150"/>
      <c r="K40" s="12"/>
      <c r="L40" s="14"/>
      <c r="M40" s="31"/>
      <c r="N40" s="124"/>
      <c r="O40" s="31"/>
      <c r="P40" s="124"/>
      <c r="Q40" s="19"/>
      <c r="R40" s="20"/>
      <c r="S40" s="20"/>
      <c r="T40" s="9"/>
      <c r="V40" s="12"/>
      <c r="W40" s="14"/>
      <c r="X40" s="12"/>
      <c r="Y40" s="14"/>
      <c r="Z40" s="13"/>
      <c r="AA40" s="123"/>
      <c r="AB40" s="13"/>
      <c r="AC40" s="123"/>
      <c r="AD40" s="19"/>
      <c r="AE40" s="20"/>
      <c r="AF40" s="20"/>
      <c r="AG40" s="9"/>
      <c r="AI40" s="12"/>
      <c r="AJ40" s="14"/>
      <c r="AK40" s="12"/>
      <c r="AL40" s="14"/>
      <c r="AM40" s="31"/>
      <c r="AN40" s="124"/>
      <c r="AO40" s="31"/>
      <c r="AP40" s="124"/>
      <c r="AQ40" s="19"/>
      <c r="AR40" s="20"/>
      <c r="AS40" s="20"/>
      <c r="AT40" s="9"/>
      <c r="AV40" s="254"/>
      <c r="AW40" s="255"/>
      <c r="AX40" s="19"/>
      <c r="AY40" s="20"/>
      <c r="AZ40" s="9"/>
      <c r="BA40" s="9"/>
      <c r="BB40" s="239">
        <f t="shared" si="0"/>
        <v>0</v>
      </c>
      <c r="BC40" s="245"/>
      <c r="BD40" s="245">
        <v>0</v>
      </c>
      <c r="BE40" s="245">
        <v>0</v>
      </c>
      <c r="BF40" s="6">
        <f t="shared" si="2"/>
        <v>0</v>
      </c>
      <c r="BG40" s="6">
        <f t="shared" si="3"/>
        <v>0</v>
      </c>
      <c r="BH40" s="6">
        <f t="shared" si="4"/>
        <v>0</v>
      </c>
      <c r="BI40" s="6">
        <f t="shared" si="5"/>
        <v>1</v>
      </c>
      <c r="BJ40" s="269">
        <f t="shared" si="6"/>
        <v>0</v>
      </c>
      <c r="BK40" s="243">
        <f t="shared" si="1"/>
        <v>0</v>
      </c>
      <c r="BL40" s="244" t="str">
        <f t="shared" si="7"/>
        <v>راسب (ة) </v>
      </c>
      <c r="BM40" s="249">
        <v>28</v>
      </c>
      <c r="BN40" s="247" t="s">
        <v>279</v>
      </c>
      <c r="BO40" s="250" t="s">
        <v>241</v>
      </c>
      <c r="BP40" s="246" t="str">
        <f t="shared" si="8"/>
        <v>راسب (ة) </v>
      </c>
    </row>
    <row r="44" spans="3:18" ht="15">
      <c r="C44" t="s">
        <v>63</v>
      </c>
      <c r="Q44" s="18"/>
      <c r="R44" s="8"/>
    </row>
    <row r="45" spans="3:31" ht="15" customHeight="1">
      <c r="C45" t="s">
        <v>64</v>
      </c>
      <c r="M45" s="459"/>
      <c r="N45" s="459"/>
      <c r="Q45" s="18"/>
      <c r="R45" s="8"/>
      <c r="AB45" s="459" t="s">
        <v>62</v>
      </c>
      <c r="AC45" s="459"/>
      <c r="AD45" s="477" t="s">
        <v>58</v>
      </c>
      <c r="AE45" s="477"/>
    </row>
    <row r="46" spans="13:31" ht="15" customHeight="1">
      <c r="M46" s="459"/>
      <c r="N46" s="459"/>
      <c r="Q46" s="18"/>
      <c r="R46" s="8"/>
      <c r="AB46" s="459"/>
      <c r="AC46" s="459"/>
      <c r="AD46" s="477"/>
      <c r="AE46" s="477"/>
    </row>
    <row r="47" spans="9:27" ht="15">
      <c r="I47" s="660"/>
      <c r="J47" s="660"/>
      <c r="K47" s="660"/>
      <c r="L47" s="660"/>
      <c r="Q47" s="18"/>
      <c r="R47" s="8"/>
      <c r="W47" s="659" t="s">
        <v>150</v>
      </c>
      <c r="X47" s="659"/>
      <c r="Y47" s="659"/>
      <c r="Z47" s="659"/>
      <c r="AA47" s="659"/>
    </row>
    <row r="48" spans="9:27" ht="15">
      <c r="I48" s="660"/>
      <c r="J48" s="660"/>
      <c r="K48" s="660"/>
      <c r="L48" s="660"/>
      <c r="Q48" s="18"/>
      <c r="R48" s="8"/>
      <c r="W48" s="659"/>
      <c r="X48" s="659"/>
      <c r="Y48" s="659"/>
      <c r="Z48" s="659"/>
      <c r="AA48" s="659"/>
    </row>
    <row r="49" spans="9:27" ht="15">
      <c r="I49" s="660"/>
      <c r="J49" s="660"/>
      <c r="K49" s="660"/>
      <c r="L49" s="660"/>
      <c r="Q49" s="18"/>
      <c r="R49" s="8"/>
      <c r="W49" s="659"/>
      <c r="X49" s="659"/>
      <c r="Y49" s="659"/>
      <c r="Z49" s="659"/>
      <c r="AA49" s="659"/>
    </row>
    <row r="50" spans="17:18" ht="15" customHeight="1">
      <c r="Q50" s="18"/>
      <c r="R50" s="8"/>
    </row>
    <row r="51" spans="17:18" ht="15" customHeight="1">
      <c r="Q51" s="18"/>
      <c r="R51" s="8"/>
    </row>
    <row r="52" spans="2:33" ht="15" customHeight="1">
      <c r="B52" s="535" t="s">
        <v>0</v>
      </c>
      <c r="C52" s="535" t="s">
        <v>4</v>
      </c>
      <c r="D52" s="535" t="s">
        <v>5</v>
      </c>
      <c r="E52" s="6"/>
      <c r="F52" s="545" t="s">
        <v>9</v>
      </c>
      <c r="G52" s="545" t="s">
        <v>10</v>
      </c>
      <c r="H52" s="545" t="s">
        <v>11</v>
      </c>
      <c r="I52" s="663"/>
      <c r="J52" s="663"/>
      <c r="K52" s="560"/>
      <c r="L52" s="560"/>
      <c r="M52" s="664"/>
      <c r="N52" s="664"/>
      <c r="O52" s="663"/>
      <c r="P52" s="663"/>
      <c r="Q52" s="483" t="s">
        <v>57</v>
      </c>
      <c r="R52" s="483"/>
      <c r="S52" s="483"/>
      <c r="T52" s="483"/>
      <c r="V52" s="560"/>
      <c r="W52" s="560"/>
      <c r="X52" s="661"/>
      <c r="Y52" s="661"/>
      <c r="Z52" s="659"/>
      <c r="AA52" s="659"/>
      <c r="AB52" s="660"/>
      <c r="AC52" s="660"/>
      <c r="AD52" s="483" t="s">
        <v>65</v>
      </c>
      <c r="AE52" s="483"/>
      <c r="AF52" s="483"/>
      <c r="AG52" s="483"/>
    </row>
    <row r="53" spans="2:33" ht="15" customHeight="1">
      <c r="B53" s="535"/>
      <c r="C53" s="535"/>
      <c r="D53" s="535"/>
      <c r="E53" s="6"/>
      <c r="F53" s="545"/>
      <c r="G53" s="545"/>
      <c r="H53" s="545"/>
      <c r="I53" s="663"/>
      <c r="J53" s="663"/>
      <c r="K53" s="563"/>
      <c r="L53" s="563"/>
      <c r="M53" s="664"/>
      <c r="N53" s="664"/>
      <c r="O53" s="663"/>
      <c r="P53" s="663"/>
      <c r="Q53" s="483"/>
      <c r="R53" s="483"/>
      <c r="S53" s="483"/>
      <c r="T53" s="483"/>
      <c r="V53" s="563"/>
      <c r="W53" s="563"/>
      <c r="X53" s="662"/>
      <c r="Y53" s="662"/>
      <c r="Z53" s="659"/>
      <c r="AA53" s="659"/>
      <c r="AB53" s="660"/>
      <c r="AC53" s="660"/>
      <c r="AD53" s="483"/>
      <c r="AE53" s="483"/>
      <c r="AF53" s="483"/>
      <c r="AG53" s="483"/>
    </row>
    <row r="54" spans="2:33" ht="15.75" customHeight="1">
      <c r="B54" s="535"/>
      <c r="C54" s="535"/>
      <c r="D54" s="535"/>
      <c r="E54" s="539" t="s">
        <v>8</v>
      </c>
      <c r="F54" s="545"/>
      <c r="G54" s="545"/>
      <c r="H54" s="545"/>
      <c r="I54" s="665" t="s">
        <v>41</v>
      </c>
      <c r="J54" s="665"/>
      <c r="K54" s="668" t="s">
        <v>41</v>
      </c>
      <c r="L54" s="668"/>
      <c r="M54" s="668" t="s">
        <v>41</v>
      </c>
      <c r="N54" s="668"/>
      <c r="O54" s="665" t="s">
        <v>41</v>
      </c>
      <c r="P54" s="665"/>
      <c r="Q54" s="637" t="s">
        <v>51</v>
      </c>
      <c r="R54" s="629" t="s">
        <v>55</v>
      </c>
      <c r="T54" s="629" t="s">
        <v>56</v>
      </c>
      <c r="V54" s="667" t="s">
        <v>41</v>
      </c>
      <c r="W54" s="667"/>
      <c r="X54" s="666" t="s">
        <v>41</v>
      </c>
      <c r="Y54" s="666"/>
      <c r="Z54" s="666" t="s">
        <v>41</v>
      </c>
      <c r="AA54" s="666"/>
      <c r="AB54" s="667" t="s">
        <v>41</v>
      </c>
      <c r="AC54" s="667"/>
      <c r="AD54" s="658" t="s">
        <v>51</v>
      </c>
      <c r="AE54" s="488" t="s">
        <v>55</v>
      </c>
      <c r="AG54" s="488" t="s">
        <v>56</v>
      </c>
    </row>
    <row r="55" spans="2:33" ht="15.75" customHeight="1">
      <c r="B55" s="535"/>
      <c r="C55" s="535"/>
      <c r="D55" s="535"/>
      <c r="E55" s="539"/>
      <c r="F55" s="545"/>
      <c r="G55" s="545"/>
      <c r="H55" s="545"/>
      <c r="I55" s="28" t="s">
        <v>42</v>
      </c>
      <c r="J55" s="28" t="s">
        <v>43</v>
      </c>
      <c r="K55" s="28" t="s">
        <v>48</v>
      </c>
      <c r="L55" s="28" t="s">
        <v>49</v>
      </c>
      <c r="M55" s="29" t="s">
        <v>51</v>
      </c>
      <c r="N55" s="28" t="s">
        <v>52</v>
      </c>
      <c r="O55" s="29" t="s">
        <v>51</v>
      </c>
      <c r="P55" s="28" t="s">
        <v>55</v>
      </c>
      <c r="Q55" s="637"/>
      <c r="R55" s="629"/>
      <c r="T55" s="629"/>
      <c r="V55" s="23" t="s">
        <v>42</v>
      </c>
      <c r="W55" s="23" t="s">
        <v>43</v>
      </c>
      <c r="X55" s="23" t="s">
        <v>48</v>
      </c>
      <c r="Y55" s="23" t="s">
        <v>49</v>
      </c>
      <c r="Z55" s="25" t="s">
        <v>51</v>
      </c>
      <c r="AA55" s="24" t="s">
        <v>52</v>
      </c>
      <c r="AB55" s="25" t="s">
        <v>51</v>
      </c>
      <c r="AC55" s="24" t="s">
        <v>55</v>
      </c>
      <c r="AD55" s="658"/>
      <c r="AE55" s="488"/>
      <c r="AG55" s="488"/>
    </row>
    <row r="56" spans="2:33" ht="15.75">
      <c r="B56" s="7">
        <v>1</v>
      </c>
      <c r="C56" s="152"/>
      <c r="D56" s="152"/>
      <c r="E56" s="7"/>
      <c r="F56" s="122"/>
      <c r="G56" s="7"/>
      <c r="H56" s="7"/>
      <c r="I56" s="12" t="e">
        <f>(#REF!+#REF!+#REF!)/6</f>
        <v>#REF!</v>
      </c>
      <c r="J56" s="14" t="e">
        <f>IF(I56&gt;=10,18,#REF!+#REF!+#REF!)</f>
        <v>#REF!</v>
      </c>
      <c r="K56" s="12" t="e">
        <f>(#REF!+#REF!)/4</f>
        <v>#REF!</v>
      </c>
      <c r="L56" s="14" t="e">
        <f>IF(K56&gt;=10,9,#REF!+#REF!)</f>
        <v>#REF!</v>
      </c>
      <c r="M56" s="31" t="e">
        <f>(#REF!)</f>
        <v>#REF!</v>
      </c>
      <c r="N56" s="124" t="e">
        <f aca="true" t="shared" si="9" ref="N56:N82">IF(M56&gt;=10,2,0)</f>
        <v>#REF!</v>
      </c>
      <c r="O56" s="31" t="e">
        <f>(#REF!)</f>
        <v>#REF!</v>
      </c>
      <c r="P56" s="124" t="e">
        <f>IF(O56&gt;=10,1,0)</f>
        <v>#REF!</v>
      </c>
      <c r="Q56" s="19" t="e">
        <f>(#REF!+#REF!+#REF!+#REF!+#REF!+#REF!+#REF!)/12</f>
        <v>#REF!</v>
      </c>
      <c r="R56" s="20" t="e">
        <f aca="true" t="shared" si="10" ref="R56:R83">IF(Q56&gt;=10,30,J56+L56+N56+P56)</f>
        <v>#REF!</v>
      </c>
      <c r="T56" s="9" t="s">
        <v>58</v>
      </c>
      <c r="V56" s="12" t="e">
        <f>(#REF!+#REF!+#REF!)/6</f>
        <v>#REF!</v>
      </c>
      <c r="W56" s="14" t="e">
        <f>IF(V56&gt;=10,18,#REF!+#REF!+#REF!)</f>
        <v>#REF!</v>
      </c>
      <c r="X56" s="12" t="e">
        <f>(#REF!+#REF!)/4</f>
        <v>#REF!</v>
      </c>
      <c r="Y56" s="14" t="e">
        <f>IF(X56&gt;=10,9,#REF!+#REF!)</f>
        <v>#REF!</v>
      </c>
      <c r="Z56" s="13" t="e">
        <f>(#REF!)</f>
        <v>#REF!</v>
      </c>
      <c r="AA56" s="123" t="e">
        <f aca="true" t="shared" si="11" ref="AA56:AA82">IF(Z56&gt;=10,2,0)</f>
        <v>#REF!</v>
      </c>
      <c r="AB56" s="13" t="e">
        <f>(#REF!)</f>
        <v>#REF!</v>
      </c>
      <c r="AC56" s="123" t="e">
        <f>IF(AB56&gt;=10,1,0)</f>
        <v>#REF!</v>
      </c>
      <c r="AD56" s="19" t="e">
        <f>(#REF!+#REF!+#REF!+#REF!+#REF!+#REF!+#REF!)/12</f>
        <v>#REF!</v>
      </c>
      <c r="AE56" s="20" t="e">
        <f aca="true" t="shared" si="12" ref="AE56:AE83">IF(AD56&gt;=10,30,W56+Y56+AA56+AC56)</f>
        <v>#REF!</v>
      </c>
      <c r="AG56" s="9" t="s">
        <v>58</v>
      </c>
    </row>
    <row r="57" spans="2:33" ht="15.75">
      <c r="B57" s="7">
        <v>2</v>
      </c>
      <c r="C57" s="152"/>
      <c r="D57" s="152"/>
      <c r="E57" s="7"/>
      <c r="F57" s="122"/>
      <c r="G57" s="7"/>
      <c r="H57" s="7"/>
      <c r="I57" s="12"/>
      <c r="J57" s="14">
        <f aca="true" t="shared" si="13" ref="J57:J83">IF(I57&gt;=20,6,0)</f>
        <v>0</v>
      </c>
      <c r="K57" s="12" t="e">
        <f>(#REF!+#REF!)/4</f>
        <v>#REF!</v>
      </c>
      <c r="L57" s="14" t="e">
        <f>IF(K57&gt;=10,9,#REF!+#REF!)</f>
        <v>#REF!</v>
      </c>
      <c r="M57" s="31" t="e">
        <f>(#REF!)</f>
        <v>#REF!</v>
      </c>
      <c r="N57" s="124" t="e">
        <f t="shared" si="9"/>
        <v>#REF!</v>
      </c>
      <c r="O57" s="31"/>
      <c r="P57" s="124"/>
      <c r="Q57" s="19" t="e">
        <f>(#REF!+#REF!+#REF!+#REF!+#REF!+#REF!+#REF!)/12</f>
        <v>#REF!</v>
      </c>
      <c r="R57" s="20" t="e">
        <f t="shared" si="10"/>
        <v>#REF!</v>
      </c>
      <c r="T57" s="9" t="s">
        <v>58</v>
      </c>
      <c r="V57" s="12"/>
      <c r="W57" s="14">
        <f aca="true" t="shared" si="14" ref="W57:W83">IF(V57&gt;=20,6,0)</f>
        <v>0</v>
      </c>
      <c r="X57" s="12" t="e">
        <f>(#REF!+#REF!)/4</f>
        <v>#REF!</v>
      </c>
      <c r="Y57" s="14" t="e">
        <f>IF(X57&gt;=10,9,#REF!+#REF!)</f>
        <v>#REF!</v>
      </c>
      <c r="Z57" s="13" t="e">
        <f>(#REF!)</f>
        <v>#REF!</v>
      </c>
      <c r="AA57" s="123" t="e">
        <f t="shared" si="11"/>
        <v>#REF!</v>
      </c>
      <c r="AB57" s="13"/>
      <c r="AC57" s="123"/>
      <c r="AD57" s="19" t="e">
        <f>(#REF!+#REF!+#REF!+#REF!+#REF!+#REF!+#REF!)/12</f>
        <v>#REF!</v>
      </c>
      <c r="AE57" s="20" t="e">
        <f t="shared" si="12"/>
        <v>#REF!</v>
      </c>
      <c r="AG57" s="9" t="s">
        <v>58</v>
      </c>
    </row>
    <row r="58" spans="2:33" ht="15.75">
      <c r="B58" s="7">
        <v>3</v>
      </c>
      <c r="C58" s="152"/>
      <c r="D58" s="152"/>
      <c r="E58" s="7"/>
      <c r="F58" s="122"/>
      <c r="G58" s="7"/>
      <c r="H58" s="7"/>
      <c r="I58" s="12"/>
      <c r="J58" s="14">
        <f t="shared" si="13"/>
        <v>0</v>
      </c>
      <c r="K58" s="12" t="e">
        <f>(#REF!+#REF!)/4</f>
        <v>#REF!</v>
      </c>
      <c r="L58" s="14" t="e">
        <f>IF(K58&gt;=10,9,#REF!+#REF!)</f>
        <v>#REF!</v>
      </c>
      <c r="M58" s="31" t="e">
        <f>(#REF!)</f>
        <v>#REF!</v>
      </c>
      <c r="N58" s="124" t="e">
        <f t="shared" si="9"/>
        <v>#REF!</v>
      </c>
      <c r="O58" s="31"/>
      <c r="P58" s="124"/>
      <c r="Q58" s="19" t="e">
        <f>(#REF!+#REF!+#REF!+#REF!+#REF!+#REF!+#REF!)/12</f>
        <v>#REF!</v>
      </c>
      <c r="R58" s="20" t="e">
        <f t="shared" si="10"/>
        <v>#REF!</v>
      </c>
      <c r="T58" s="9" t="s">
        <v>58</v>
      </c>
      <c r="V58" s="12"/>
      <c r="W58" s="14">
        <f t="shared" si="14"/>
        <v>0</v>
      </c>
      <c r="X58" s="12" t="e">
        <f>(#REF!+#REF!)/4</f>
        <v>#REF!</v>
      </c>
      <c r="Y58" s="14" t="e">
        <f>IF(X58&gt;=10,9,#REF!+#REF!)</f>
        <v>#REF!</v>
      </c>
      <c r="Z58" s="13" t="e">
        <f>(#REF!)</f>
        <v>#REF!</v>
      </c>
      <c r="AA58" s="123" t="e">
        <f t="shared" si="11"/>
        <v>#REF!</v>
      </c>
      <c r="AB58" s="13"/>
      <c r="AC58" s="123"/>
      <c r="AD58" s="19" t="e">
        <f>(#REF!+#REF!+#REF!+#REF!+#REF!+#REF!+#REF!)/12</f>
        <v>#REF!</v>
      </c>
      <c r="AE58" s="20" t="e">
        <f t="shared" si="12"/>
        <v>#REF!</v>
      </c>
      <c r="AG58" s="9" t="s">
        <v>58</v>
      </c>
    </row>
    <row r="59" spans="2:33" ht="15.75">
      <c r="B59" s="7">
        <v>4</v>
      </c>
      <c r="C59" s="152"/>
      <c r="D59" s="152"/>
      <c r="E59" s="7"/>
      <c r="F59" s="122"/>
      <c r="G59" s="7"/>
      <c r="H59" s="7"/>
      <c r="I59" s="12"/>
      <c r="J59" s="14">
        <f t="shared" si="13"/>
        <v>0</v>
      </c>
      <c r="K59" s="12" t="e">
        <f>(#REF!+#REF!)/4</f>
        <v>#REF!</v>
      </c>
      <c r="L59" s="14" t="e">
        <f>IF(K59&gt;=10,9,#REF!+#REF!)</f>
        <v>#REF!</v>
      </c>
      <c r="M59" s="31" t="e">
        <f>(#REF!)</f>
        <v>#REF!</v>
      </c>
      <c r="N59" s="124" t="e">
        <f t="shared" si="9"/>
        <v>#REF!</v>
      </c>
      <c r="O59" s="31"/>
      <c r="P59" s="124"/>
      <c r="Q59" s="19" t="e">
        <f>(#REF!+#REF!+#REF!+#REF!+#REF!+#REF!+#REF!)/12</f>
        <v>#REF!</v>
      </c>
      <c r="R59" s="20" t="e">
        <f t="shared" si="10"/>
        <v>#REF!</v>
      </c>
      <c r="T59" s="9" t="s">
        <v>58</v>
      </c>
      <c r="V59" s="12"/>
      <c r="W59" s="14">
        <f t="shared" si="14"/>
        <v>0</v>
      </c>
      <c r="X59" s="12" t="e">
        <f>(#REF!+#REF!)/4</f>
        <v>#REF!</v>
      </c>
      <c r="Y59" s="14" t="e">
        <f>IF(X59&gt;=10,9,#REF!+#REF!)</f>
        <v>#REF!</v>
      </c>
      <c r="Z59" s="13" t="e">
        <f>(#REF!)</f>
        <v>#REF!</v>
      </c>
      <c r="AA59" s="123" t="e">
        <f t="shared" si="11"/>
        <v>#REF!</v>
      </c>
      <c r="AB59" s="13"/>
      <c r="AC59" s="123"/>
      <c r="AD59" s="19" t="e">
        <f>(#REF!+#REF!+#REF!+#REF!+#REF!+#REF!+#REF!)/12</f>
        <v>#REF!</v>
      </c>
      <c r="AE59" s="20" t="e">
        <f t="shared" si="12"/>
        <v>#REF!</v>
      </c>
      <c r="AG59" s="9" t="s">
        <v>58</v>
      </c>
    </row>
    <row r="60" spans="2:33" ht="15.75">
      <c r="B60" s="7">
        <v>5</v>
      </c>
      <c r="C60" s="152"/>
      <c r="D60" s="152"/>
      <c r="E60" s="7"/>
      <c r="F60" s="122"/>
      <c r="G60" s="7"/>
      <c r="H60" s="7"/>
      <c r="I60" s="12"/>
      <c r="J60" s="14">
        <f t="shared" si="13"/>
        <v>0</v>
      </c>
      <c r="K60" s="12" t="e">
        <f>(#REF!+#REF!)/4</f>
        <v>#REF!</v>
      </c>
      <c r="L60" s="14" t="e">
        <f>IF(K60&gt;=10,9,#REF!+#REF!)</f>
        <v>#REF!</v>
      </c>
      <c r="M60" s="31" t="e">
        <f>(#REF!)</f>
        <v>#REF!</v>
      </c>
      <c r="N60" s="124" t="e">
        <f t="shared" si="9"/>
        <v>#REF!</v>
      </c>
      <c r="O60" s="31"/>
      <c r="P60" s="124"/>
      <c r="Q60" s="19" t="e">
        <f>(#REF!+#REF!+#REF!+#REF!+#REF!+#REF!+#REF!)/12</f>
        <v>#REF!</v>
      </c>
      <c r="R60" s="20" t="e">
        <f t="shared" si="10"/>
        <v>#REF!</v>
      </c>
      <c r="T60" s="9" t="s">
        <v>58</v>
      </c>
      <c r="V60" s="12"/>
      <c r="W60" s="14">
        <f t="shared" si="14"/>
        <v>0</v>
      </c>
      <c r="X60" s="12" t="e">
        <f>(#REF!+#REF!)/4</f>
        <v>#REF!</v>
      </c>
      <c r="Y60" s="14" t="e">
        <f>IF(X60&gt;=10,9,#REF!+#REF!)</f>
        <v>#REF!</v>
      </c>
      <c r="Z60" s="13" t="e">
        <f>(#REF!)</f>
        <v>#REF!</v>
      </c>
      <c r="AA60" s="123" t="e">
        <f t="shared" si="11"/>
        <v>#REF!</v>
      </c>
      <c r="AB60" s="13"/>
      <c r="AC60" s="123"/>
      <c r="AD60" s="19" t="e">
        <f>(#REF!+#REF!+#REF!+#REF!+#REF!+#REF!+#REF!)/12</f>
        <v>#REF!</v>
      </c>
      <c r="AE60" s="20" t="e">
        <f t="shared" si="12"/>
        <v>#REF!</v>
      </c>
      <c r="AG60" s="9" t="s">
        <v>58</v>
      </c>
    </row>
    <row r="61" spans="2:33" ht="15.75">
      <c r="B61" s="7">
        <v>6</v>
      </c>
      <c r="C61" s="152"/>
      <c r="D61" s="152"/>
      <c r="E61" s="7"/>
      <c r="F61" s="122"/>
      <c r="G61" s="7"/>
      <c r="H61" s="7"/>
      <c r="I61" s="12"/>
      <c r="J61" s="14">
        <f t="shared" si="13"/>
        <v>0</v>
      </c>
      <c r="K61" s="12" t="e">
        <f>(#REF!+#REF!)/4</f>
        <v>#REF!</v>
      </c>
      <c r="L61" s="14" t="e">
        <f>IF(K61&gt;=10,9,#REF!+#REF!)</f>
        <v>#REF!</v>
      </c>
      <c r="M61" s="31" t="e">
        <f>(#REF!)</f>
        <v>#REF!</v>
      </c>
      <c r="N61" s="124" t="e">
        <f t="shared" si="9"/>
        <v>#REF!</v>
      </c>
      <c r="O61" s="31"/>
      <c r="P61" s="124"/>
      <c r="Q61" s="19" t="e">
        <f>(#REF!+#REF!+#REF!+#REF!+#REF!+#REF!+#REF!)/12</f>
        <v>#REF!</v>
      </c>
      <c r="R61" s="20" t="e">
        <f t="shared" si="10"/>
        <v>#REF!</v>
      </c>
      <c r="T61" s="9" t="s">
        <v>58</v>
      </c>
      <c r="V61" s="12"/>
      <c r="W61" s="14">
        <f t="shared" si="14"/>
        <v>0</v>
      </c>
      <c r="X61" s="12" t="e">
        <f>(#REF!+#REF!)/4</f>
        <v>#REF!</v>
      </c>
      <c r="Y61" s="14" t="e">
        <f>IF(X61&gt;=10,9,#REF!+#REF!)</f>
        <v>#REF!</v>
      </c>
      <c r="Z61" s="13" t="e">
        <f>(#REF!)</f>
        <v>#REF!</v>
      </c>
      <c r="AA61" s="123" t="e">
        <f t="shared" si="11"/>
        <v>#REF!</v>
      </c>
      <c r="AB61" s="13"/>
      <c r="AC61" s="123"/>
      <c r="AD61" s="19" t="e">
        <f>(#REF!+#REF!+#REF!+#REF!+#REF!+#REF!+#REF!)/12</f>
        <v>#REF!</v>
      </c>
      <c r="AE61" s="20" t="e">
        <f t="shared" si="12"/>
        <v>#REF!</v>
      </c>
      <c r="AG61" s="9" t="s">
        <v>58</v>
      </c>
    </row>
    <row r="62" spans="2:33" ht="15.75">
      <c r="B62" s="7">
        <v>7</v>
      </c>
      <c r="C62" s="152"/>
      <c r="D62" s="152"/>
      <c r="E62" s="7"/>
      <c r="F62" s="122"/>
      <c r="G62" s="7"/>
      <c r="H62" s="7"/>
      <c r="I62" s="12"/>
      <c r="J62" s="14">
        <f t="shared" si="13"/>
        <v>0</v>
      </c>
      <c r="K62" s="12" t="e">
        <f>(#REF!+#REF!)/4</f>
        <v>#REF!</v>
      </c>
      <c r="L62" s="14" t="e">
        <f>IF(K62&gt;=10,9,#REF!+#REF!)</f>
        <v>#REF!</v>
      </c>
      <c r="M62" s="31" t="e">
        <f>(#REF!)</f>
        <v>#REF!</v>
      </c>
      <c r="N62" s="124" t="e">
        <f t="shared" si="9"/>
        <v>#REF!</v>
      </c>
      <c r="O62" s="31"/>
      <c r="P62" s="124"/>
      <c r="Q62" s="19" t="e">
        <f>(#REF!+#REF!+#REF!+#REF!+#REF!+#REF!+#REF!)/12</f>
        <v>#REF!</v>
      </c>
      <c r="R62" s="20" t="e">
        <f t="shared" si="10"/>
        <v>#REF!</v>
      </c>
      <c r="T62" s="9" t="s">
        <v>58</v>
      </c>
      <c r="V62" s="12"/>
      <c r="W62" s="14">
        <f t="shared" si="14"/>
        <v>0</v>
      </c>
      <c r="X62" s="12" t="e">
        <f>(#REF!+#REF!)/4</f>
        <v>#REF!</v>
      </c>
      <c r="Y62" s="14" t="e">
        <f>IF(X62&gt;=10,9,#REF!+#REF!)</f>
        <v>#REF!</v>
      </c>
      <c r="Z62" s="13" t="e">
        <f>(#REF!)</f>
        <v>#REF!</v>
      </c>
      <c r="AA62" s="123" t="e">
        <f t="shared" si="11"/>
        <v>#REF!</v>
      </c>
      <c r="AB62" s="13"/>
      <c r="AC62" s="123"/>
      <c r="AD62" s="19" t="e">
        <f>(#REF!+#REF!+#REF!+#REF!+#REF!+#REF!+#REF!)/12</f>
        <v>#REF!</v>
      </c>
      <c r="AE62" s="20" t="e">
        <f t="shared" si="12"/>
        <v>#REF!</v>
      </c>
      <c r="AG62" s="9" t="s">
        <v>58</v>
      </c>
    </row>
    <row r="63" spans="2:33" ht="15.75">
      <c r="B63" s="7">
        <v>8</v>
      </c>
      <c r="C63" s="152"/>
      <c r="D63" s="152"/>
      <c r="E63" s="7"/>
      <c r="F63" s="122"/>
      <c r="G63" s="7"/>
      <c r="H63" s="7"/>
      <c r="I63" s="12"/>
      <c r="J63" s="14">
        <f t="shared" si="13"/>
        <v>0</v>
      </c>
      <c r="K63" s="12" t="e">
        <f>(#REF!+#REF!)/4</f>
        <v>#REF!</v>
      </c>
      <c r="L63" s="14" t="e">
        <f>IF(K63&gt;=10,9,#REF!+#REF!)</f>
        <v>#REF!</v>
      </c>
      <c r="M63" s="31" t="e">
        <f>(#REF!)</f>
        <v>#REF!</v>
      </c>
      <c r="N63" s="124" t="e">
        <f t="shared" si="9"/>
        <v>#REF!</v>
      </c>
      <c r="O63" s="31"/>
      <c r="P63" s="124"/>
      <c r="Q63" s="19" t="e">
        <f>(#REF!+#REF!+#REF!+#REF!+#REF!+#REF!+#REF!)/12</f>
        <v>#REF!</v>
      </c>
      <c r="R63" s="20" t="e">
        <f t="shared" si="10"/>
        <v>#REF!</v>
      </c>
      <c r="T63" s="9" t="s">
        <v>58</v>
      </c>
      <c r="V63" s="12"/>
      <c r="W63" s="14">
        <f t="shared" si="14"/>
        <v>0</v>
      </c>
      <c r="X63" s="12" t="e">
        <f>(#REF!+#REF!)/4</f>
        <v>#REF!</v>
      </c>
      <c r="Y63" s="14" t="e">
        <f>IF(X63&gt;=10,9,#REF!+#REF!)</f>
        <v>#REF!</v>
      </c>
      <c r="Z63" s="13" t="e">
        <f>(#REF!)</f>
        <v>#REF!</v>
      </c>
      <c r="AA63" s="123" t="e">
        <f t="shared" si="11"/>
        <v>#REF!</v>
      </c>
      <c r="AB63" s="13"/>
      <c r="AC63" s="123"/>
      <c r="AD63" s="19" t="e">
        <f>(#REF!+#REF!+#REF!+#REF!+#REF!+#REF!+#REF!)/12</f>
        <v>#REF!</v>
      </c>
      <c r="AE63" s="20" t="e">
        <f t="shared" si="12"/>
        <v>#REF!</v>
      </c>
      <c r="AG63" s="9" t="s">
        <v>58</v>
      </c>
    </row>
    <row r="64" spans="2:33" ht="15.75">
      <c r="B64" s="7">
        <v>9</v>
      </c>
      <c r="C64" s="152"/>
      <c r="D64" s="152"/>
      <c r="E64" s="7"/>
      <c r="F64" s="122"/>
      <c r="G64" s="7"/>
      <c r="H64" s="7"/>
      <c r="I64" s="12"/>
      <c r="J64" s="14">
        <f t="shared" si="13"/>
        <v>0</v>
      </c>
      <c r="K64" s="12" t="e">
        <f>(#REF!+#REF!)/4</f>
        <v>#REF!</v>
      </c>
      <c r="L64" s="14" t="e">
        <f>IF(K64&gt;=10,9,#REF!+#REF!)</f>
        <v>#REF!</v>
      </c>
      <c r="M64" s="31" t="e">
        <f>(#REF!)</f>
        <v>#REF!</v>
      </c>
      <c r="N64" s="124" t="e">
        <f t="shared" si="9"/>
        <v>#REF!</v>
      </c>
      <c r="O64" s="31"/>
      <c r="P64" s="124"/>
      <c r="Q64" s="19" t="e">
        <f>(#REF!+#REF!+#REF!+#REF!+#REF!+#REF!+#REF!)/12</f>
        <v>#REF!</v>
      </c>
      <c r="R64" s="20" t="e">
        <f t="shared" si="10"/>
        <v>#REF!</v>
      </c>
      <c r="T64" s="9" t="s">
        <v>58</v>
      </c>
      <c r="V64" s="12"/>
      <c r="W64" s="14">
        <f t="shared" si="14"/>
        <v>0</v>
      </c>
      <c r="X64" s="12" t="e">
        <f>(#REF!+#REF!)/4</f>
        <v>#REF!</v>
      </c>
      <c r="Y64" s="14" t="e">
        <f>IF(X64&gt;=10,9,#REF!+#REF!)</f>
        <v>#REF!</v>
      </c>
      <c r="Z64" s="13" t="e">
        <f>(#REF!)</f>
        <v>#REF!</v>
      </c>
      <c r="AA64" s="123" t="e">
        <f t="shared" si="11"/>
        <v>#REF!</v>
      </c>
      <c r="AB64" s="13"/>
      <c r="AC64" s="123"/>
      <c r="AD64" s="19" t="e">
        <f>(#REF!+#REF!+#REF!+#REF!+#REF!+#REF!+#REF!)/12</f>
        <v>#REF!</v>
      </c>
      <c r="AE64" s="20" t="e">
        <f t="shared" si="12"/>
        <v>#REF!</v>
      </c>
      <c r="AG64" s="9" t="s">
        <v>58</v>
      </c>
    </row>
    <row r="65" spans="2:33" ht="15.75">
      <c r="B65" s="7">
        <v>10</v>
      </c>
      <c r="C65" s="152"/>
      <c r="D65" s="152"/>
      <c r="E65" s="7"/>
      <c r="F65" s="122"/>
      <c r="G65" s="7"/>
      <c r="H65" s="7"/>
      <c r="I65" s="12"/>
      <c r="J65" s="14">
        <f t="shared" si="13"/>
        <v>0</v>
      </c>
      <c r="K65" s="12" t="e">
        <f>(#REF!+#REF!)/4</f>
        <v>#REF!</v>
      </c>
      <c r="L65" s="14" t="e">
        <f>IF(K65&gt;=10,9,#REF!+#REF!)</f>
        <v>#REF!</v>
      </c>
      <c r="M65" s="31" t="e">
        <f>(#REF!)</f>
        <v>#REF!</v>
      </c>
      <c r="N65" s="124" t="e">
        <f t="shared" si="9"/>
        <v>#REF!</v>
      </c>
      <c r="O65" s="31"/>
      <c r="P65" s="124"/>
      <c r="Q65" s="19" t="e">
        <f>(#REF!+#REF!+#REF!+#REF!+#REF!+#REF!+#REF!)/12</f>
        <v>#REF!</v>
      </c>
      <c r="R65" s="20" t="e">
        <f t="shared" si="10"/>
        <v>#REF!</v>
      </c>
      <c r="T65" s="9" t="s">
        <v>58</v>
      </c>
      <c r="V65" s="12"/>
      <c r="W65" s="14">
        <f t="shared" si="14"/>
        <v>0</v>
      </c>
      <c r="X65" s="12" t="e">
        <f>(#REF!+#REF!)/4</f>
        <v>#REF!</v>
      </c>
      <c r="Y65" s="14" t="e">
        <f>IF(X65&gt;=10,9,#REF!+#REF!)</f>
        <v>#REF!</v>
      </c>
      <c r="Z65" s="13" t="e">
        <f>(#REF!)</f>
        <v>#REF!</v>
      </c>
      <c r="AA65" s="123" t="e">
        <f t="shared" si="11"/>
        <v>#REF!</v>
      </c>
      <c r="AB65" s="13"/>
      <c r="AC65" s="123"/>
      <c r="AD65" s="19" t="e">
        <f>(#REF!+#REF!+#REF!+#REF!+#REF!+#REF!+#REF!)/12</f>
        <v>#REF!</v>
      </c>
      <c r="AE65" s="20" t="e">
        <f t="shared" si="12"/>
        <v>#REF!</v>
      </c>
      <c r="AG65" s="9" t="s">
        <v>58</v>
      </c>
    </row>
    <row r="66" spans="2:33" ht="15.75">
      <c r="B66" s="7">
        <v>11</v>
      </c>
      <c r="C66" s="152"/>
      <c r="D66" s="152"/>
      <c r="E66" s="7"/>
      <c r="F66" s="122"/>
      <c r="G66" s="7"/>
      <c r="H66" s="7"/>
      <c r="I66" s="12"/>
      <c r="J66" s="14">
        <f t="shared" si="13"/>
        <v>0</v>
      </c>
      <c r="K66" s="12" t="e">
        <f>(#REF!+#REF!)/4</f>
        <v>#REF!</v>
      </c>
      <c r="L66" s="14" t="e">
        <f>IF(K66&gt;=10,9,#REF!+#REF!)</f>
        <v>#REF!</v>
      </c>
      <c r="M66" s="31" t="e">
        <f>(#REF!)</f>
        <v>#REF!</v>
      </c>
      <c r="N66" s="124" t="e">
        <f t="shared" si="9"/>
        <v>#REF!</v>
      </c>
      <c r="O66" s="31"/>
      <c r="P66" s="124"/>
      <c r="Q66" s="19" t="e">
        <f>(#REF!+#REF!+#REF!+#REF!+#REF!+#REF!+#REF!)/12</f>
        <v>#REF!</v>
      </c>
      <c r="R66" s="20" t="e">
        <f t="shared" si="10"/>
        <v>#REF!</v>
      </c>
      <c r="T66" s="9" t="s">
        <v>58</v>
      </c>
      <c r="V66" s="12"/>
      <c r="W66" s="14">
        <f t="shared" si="14"/>
        <v>0</v>
      </c>
      <c r="X66" s="12" t="e">
        <f>(#REF!+#REF!)/4</f>
        <v>#REF!</v>
      </c>
      <c r="Y66" s="14" t="e">
        <f>IF(X66&gt;=10,9,#REF!+#REF!)</f>
        <v>#REF!</v>
      </c>
      <c r="Z66" s="13" t="e">
        <f>(#REF!)</f>
        <v>#REF!</v>
      </c>
      <c r="AA66" s="123" t="e">
        <f t="shared" si="11"/>
        <v>#REF!</v>
      </c>
      <c r="AB66" s="13"/>
      <c r="AC66" s="123"/>
      <c r="AD66" s="19" t="e">
        <f>(#REF!+#REF!+#REF!+#REF!+#REF!+#REF!+#REF!)/12</f>
        <v>#REF!</v>
      </c>
      <c r="AE66" s="20" t="e">
        <f t="shared" si="12"/>
        <v>#REF!</v>
      </c>
      <c r="AG66" s="9" t="s">
        <v>58</v>
      </c>
    </row>
    <row r="67" spans="2:33" ht="15.75">
      <c r="B67" s="7">
        <v>12</v>
      </c>
      <c r="C67" s="152"/>
      <c r="D67" s="152"/>
      <c r="E67" s="7"/>
      <c r="F67" s="122"/>
      <c r="G67" s="7"/>
      <c r="H67" s="7"/>
      <c r="I67" s="12"/>
      <c r="J67" s="14">
        <f t="shared" si="13"/>
        <v>0</v>
      </c>
      <c r="K67" s="12" t="e">
        <f>(#REF!+#REF!)/4</f>
        <v>#REF!</v>
      </c>
      <c r="L67" s="14" t="e">
        <f>IF(K67&gt;=10,9,#REF!+#REF!)</f>
        <v>#REF!</v>
      </c>
      <c r="M67" s="31" t="e">
        <f>(#REF!)</f>
        <v>#REF!</v>
      </c>
      <c r="N67" s="124" t="e">
        <f t="shared" si="9"/>
        <v>#REF!</v>
      </c>
      <c r="O67" s="31"/>
      <c r="P67" s="124"/>
      <c r="Q67" s="19" t="e">
        <f>(#REF!+#REF!+#REF!+#REF!+#REF!+#REF!+#REF!)/12</f>
        <v>#REF!</v>
      </c>
      <c r="R67" s="20" t="e">
        <f t="shared" si="10"/>
        <v>#REF!</v>
      </c>
      <c r="T67" s="9" t="s">
        <v>58</v>
      </c>
      <c r="V67" s="12"/>
      <c r="W67" s="14">
        <f t="shared" si="14"/>
        <v>0</v>
      </c>
      <c r="X67" s="12" t="e">
        <f>(#REF!+#REF!)/4</f>
        <v>#REF!</v>
      </c>
      <c r="Y67" s="14" t="e">
        <f>IF(X67&gt;=10,9,#REF!+#REF!)</f>
        <v>#REF!</v>
      </c>
      <c r="Z67" s="13" t="e">
        <f>(#REF!)</f>
        <v>#REF!</v>
      </c>
      <c r="AA67" s="123" t="e">
        <f t="shared" si="11"/>
        <v>#REF!</v>
      </c>
      <c r="AB67" s="13"/>
      <c r="AC67" s="123"/>
      <c r="AD67" s="19" t="e">
        <f>(#REF!+#REF!+#REF!+#REF!+#REF!+#REF!+#REF!)/12</f>
        <v>#REF!</v>
      </c>
      <c r="AE67" s="20" t="e">
        <f t="shared" si="12"/>
        <v>#REF!</v>
      </c>
      <c r="AG67" s="9" t="s">
        <v>58</v>
      </c>
    </row>
    <row r="68" spans="2:33" ht="15.75">
      <c r="B68" s="7">
        <v>13</v>
      </c>
      <c r="C68" s="152"/>
      <c r="D68" s="152"/>
      <c r="E68" s="7"/>
      <c r="F68" s="122"/>
      <c r="G68" s="7"/>
      <c r="H68" s="7"/>
      <c r="I68" s="12"/>
      <c r="J68" s="14">
        <f t="shared" si="13"/>
        <v>0</v>
      </c>
      <c r="K68" s="12" t="e">
        <f>(#REF!+#REF!)/4</f>
        <v>#REF!</v>
      </c>
      <c r="L68" s="14" t="e">
        <f>IF(K68&gt;=10,9,#REF!+#REF!)</f>
        <v>#REF!</v>
      </c>
      <c r="M68" s="31" t="e">
        <f>(#REF!)</f>
        <v>#REF!</v>
      </c>
      <c r="N68" s="124" t="e">
        <f t="shared" si="9"/>
        <v>#REF!</v>
      </c>
      <c r="O68" s="31"/>
      <c r="P68" s="124"/>
      <c r="Q68" s="19" t="e">
        <f>(#REF!+#REF!+#REF!+#REF!+#REF!+#REF!+#REF!)/12</f>
        <v>#REF!</v>
      </c>
      <c r="R68" s="20" t="e">
        <f t="shared" si="10"/>
        <v>#REF!</v>
      </c>
      <c r="T68" s="9" t="s">
        <v>58</v>
      </c>
      <c r="V68" s="12"/>
      <c r="W68" s="14">
        <f t="shared" si="14"/>
        <v>0</v>
      </c>
      <c r="X68" s="12" t="e">
        <f>(#REF!+#REF!)/4</f>
        <v>#REF!</v>
      </c>
      <c r="Y68" s="14" t="e">
        <f>IF(X68&gt;=10,9,#REF!+#REF!)</f>
        <v>#REF!</v>
      </c>
      <c r="Z68" s="13" t="e">
        <f>(#REF!)</f>
        <v>#REF!</v>
      </c>
      <c r="AA68" s="123" t="e">
        <f t="shared" si="11"/>
        <v>#REF!</v>
      </c>
      <c r="AB68" s="13"/>
      <c r="AC68" s="123"/>
      <c r="AD68" s="19" t="e">
        <f>(#REF!+#REF!+#REF!+#REF!+#REF!+#REF!+#REF!)/12</f>
        <v>#REF!</v>
      </c>
      <c r="AE68" s="20" t="e">
        <f t="shared" si="12"/>
        <v>#REF!</v>
      </c>
      <c r="AG68" s="9" t="s">
        <v>58</v>
      </c>
    </row>
    <row r="69" spans="2:33" ht="15.75">
      <c r="B69" s="7">
        <v>14</v>
      </c>
      <c r="C69" s="152"/>
      <c r="D69" s="152"/>
      <c r="E69" s="7"/>
      <c r="F69" s="122"/>
      <c r="G69" s="7"/>
      <c r="H69" s="7"/>
      <c r="I69" s="12"/>
      <c r="J69" s="14">
        <f t="shared" si="13"/>
        <v>0</v>
      </c>
      <c r="K69" s="12" t="e">
        <f>(#REF!+#REF!)/4</f>
        <v>#REF!</v>
      </c>
      <c r="L69" s="14" t="e">
        <f>IF(K69&gt;=10,9,#REF!+#REF!)</f>
        <v>#REF!</v>
      </c>
      <c r="M69" s="31" t="e">
        <f>(#REF!)</f>
        <v>#REF!</v>
      </c>
      <c r="N69" s="124" t="e">
        <f t="shared" si="9"/>
        <v>#REF!</v>
      </c>
      <c r="O69" s="31"/>
      <c r="P69" s="124"/>
      <c r="Q69" s="19" t="e">
        <f>(#REF!+#REF!+#REF!+#REF!+#REF!+#REF!+#REF!)/12</f>
        <v>#REF!</v>
      </c>
      <c r="R69" s="20" t="e">
        <f t="shared" si="10"/>
        <v>#REF!</v>
      </c>
      <c r="T69" s="9" t="s">
        <v>58</v>
      </c>
      <c r="V69" s="12"/>
      <c r="W69" s="14">
        <f t="shared" si="14"/>
        <v>0</v>
      </c>
      <c r="X69" s="12" t="e">
        <f>(#REF!+#REF!)/4</f>
        <v>#REF!</v>
      </c>
      <c r="Y69" s="14" t="e">
        <f>IF(X69&gt;=10,9,#REF!+#REF!)</f>
        <v>#REF!</v>
      </c>
      <c r="Z69" s="13" t="e">
        <f>(#REF!)</f>
        <v>#REF!</v>
      </c>
      <c r="AA69" s="123" t="e">
        <f t="shared" si="11"/>
        <v>#REF!</v>
      </c>
      <c r="AB69" s="13"/>
      <c r="AC69" s="123"/>
      <c r="AD69" s="19" t="e">
        <f>(#REF!+#REF!+#REF!+#REF!+#REF!+#REF!+#REF!)/12</f>
        <v>#REF!</v>
      </c>
      <c r="AE69" s="20" t="e">
        <f t="shared" si="12"/>
        <v>#REF!</v>
      </c>
      <c r="AG69" s="9" t="s">
        <v>58</v>
      </c>
    </row>
    <row r="70" spans="2:33" ht="15.75">
      <c r="B70" s="7">
        <v>15</v>
      </c>
      <c r="C70" s="152"/>
      <c r="D70" s="152"/>
      <c r="E70" s="7"/>
      <c r="F70" s="122"/>
      <c r="G70" s="7"/>
      <c r="H70" s="7"/>
      <c r="I70" s="12"/>
      <c r="J70" s="14">
        <f t="shared" si="13"/>
        <v>0</v>
      </c>
      <c r="K70" s="12" t="e">
        <f>(#REF!+#REF!)/4</f>
        <v>#REF!</v>
      </c>
      <c r="L70" s="14" t="e">
        <f>IF(K70&gt;=10,9,#REF!+#REF!)</f>
        <v>#REF!</v>
      </c>
      <c r="M70" s="31" t="e">
        <f>(#REF!)</f>
        <v>#REF!</v>
      </c>
      <c r="N70" s="124" t="e">
        <f t="shared" si="9"/>
        <v>#REF!</v>
      </c>
      <c r="O70" s="31"/>
      <c r="P70" s="124"/>
      <c r="Q70" s="19" t="e">
        <f>(#REF!+#REF!+#REF!+#REF!+#REF!+#REF!+#REF!)/12</f>
        <v>#REF!</v>
      </c>
      <c r="R70" s="20" t="e">
        <f t="shared" si="10"/>
        <v>#REF!</v>
      </c>
      <c r="T70" s="9" t="s">
        <v>58</v>
      </c>
      <c r="V70" s="12"/>
      <c r="W70" s="14">
        <f t="shared" si="14"/>
        <v>0</v>
      </c>
      <c r="X70" s="12" t="e">
        <f>(#REF!+#REF!)/4</f>
        <v>#REF!</v>
      </c>
      <c r="Y70" s="14" t="e">
        <f>IF(X70&gt;=10,9,#REF!+#REF!)</f>
        <v>#REF!</v>
      </c>
      <c r="Z70" s="13" t="e">
        <f>(#REF!)</f>
        <v>#REF!</v>
      </c>
      <c r="AA70" s="123" t="e">
        <f t="shared" si="11"/>
        <v>#REF!</v>
      </c>
      <c r="AB70" s="13"/>
      <c r="AC70" s="123"/>
      <c r="AD70" s="19" t="e">
        <f>(#REF!+#REF!+#REF!+#REF!+#REF!+#REF!+#REF!)/12</f>
        <v>#REF!</v>
      </c>
      <c r="AE70" s="20" t="e">
        <f t="shared" si="12"/>
        <v>#REF!</v>
      </c>
      <c r="AG70" s="9" t="s">
        <v>58</v>
      </c>
    </row>
    <row r="71" spans="2:33" ht="15.75">
      <c r="B71" s="7">
        <v>16</v>
      </c>
      <c r="C71" s="152"/>
      <c r="D71" s="152"/>
      <c r="E71" s="7"/>
      <c r="F71" s="122"/>
      <c r="G71" s="7"/>
      <c r="H71" s="7"/>
      <c r="I71" s="12"/>
      <c r="J71" s="14">
        <f t="shared" si="13"/>
        <v>0</v>
      </c>
      <c r="K71" s="12" t="e">
        <f>(#REF!+#REF!)/4</f>
        <v>#REF!</v>
      </c>
      <c r="L71" s="14" t="e">
        <f>IF(K71&gt;=10,9,#REF!+#REF!)</f>
        <v>#REF!</v>
      </c>
      <c r="M71" s="31" t="e">
        <f>(#REF!)</f>
        <v>#REF!</v>
      </c>
      <c r="N71" s="124" t="e">
        <f t="shared" si="9"/>
        <v>#REF!</v>
      </c>
      <c r="O71" s="31"/>
      <c r="P71" s="124"/>
      <c r="Q71" s="19" t="e">
        <f>(#REF!+#REF!+#REF!+#REF!+#REF!+#REF!+#REF!)/12</f>
        <v>#REF!</v>
      </c>
      <c r="R71" s="20" t="e">
        <f t="shared" si="10"/>
        <v>#REF!</v>
      </c>
      <c r="T71" s="9" t="s">
        <v>58</v>
      </c>
      <c r="V71" s="12"/>
      <c r="W71" s="14">
        <f t="shared" si="14"/>
        <v>0</v>
      </c>
      <c r="X71" s="12" t="e">
        <f>(#REF!+#REF!)/4</f>
        <v>#REF!</v>
      </c>
      <c r="Y71" s="14" t="e">
        <f>IF(X71&gt;=10,9,#REF!+#REF!)</f>
        <v>#REF!</v>
      </c>
      <c r="Z71" s="13" t="e">
        <f>(#REF!)</f>
        <v>#REF!</v>
      </c>
      <c r="AA71" s="123" t="e">
        <f t="shared" si="11"/>
        <v>#REF!</v>
      </c>
      <c r="AB71" s="13"/>
      <c r="AC71" s="123"/>
      <c r="AD71" s="19" t="e">
        <f>(#REF!+#REF!+#REF!+#REF!+#REF!+#REF!+#REF!)/12</f>
        <v>#REF!</v>
      </c>
      <c r="AE71" s="20" t="e">
        <f t="shared" si="12"/>
        <v>#REF!</v>
      </c>
      <c r="AG71" s="9" t="s">
        <v>58</v>
      </c>
    </row>
    <row r="72" spans="2:33" ht="15.75">
      <c r="B72" s="7">
        <v>17</v>
      </c>
      <c r="C72" s="152"/>
      <c r="D72" s="152"/>
      <c r="E72" s="7"/>
      <c r="F72" s="122"/>
      <c r="G72" s="7"/>
      <c r="H72" s="7"/>
      <c r="I72" s="12"/>
      <c r="J72" s="14">
        <f t="shared" si="13"/>
        <v>0</v>
      </c>
      <c r="K72" s="12" t="e">
        <f>(#REF!+#REF!)/4</f>
        <v>#REF!</v>
      </c>
      <c r="L72" s="14" t="e">
        <f>IF(K72&gt;=10,9,#REF!+#REF!)</f>
        <v>#REF!</v>
      </c>
      <c r="M72" s="31" t="e">
        <f>(#REF!)</f>
        <v>#REF!</v>
      </c>
      <c r="N72" s="124" t="e">
        <f t="shared" si="9"/>
        <v>#REF!</v>
      </c>
      <c r="O72" s="31"/>
      <c r="P72" s="124"/>
      <c r="Q72" s="19" t="e">
        <f>(#REF!+#REF!+#REF!+#REF!+#REF!+#REF!+#REF!)/12</f>
        <v>#REF!</v>
      </c>
      <c r="R72" s="20" t="e">
        <f t="shared" si="10"/>
        <v>#REF!</v>
      </c>
      <c r="T72" s="9" t="s">
        <v>58</v>
      </c>
      <c r="V72" s="12"/>
      <c r="W72" s="14">
        <f t="shared" si="14"/>
        <v>0</v>
      </c>
      <c r="X72" s="12" t="e">
        <f>(#REF!+#REF!)/4</f>
        <v>#REF!</v>
      </c>
      <c r="Y72" s="14" t="e">
        <f>IF(X72&gt;=10,9,#REF!+#REF!)</f>
        <v>#REF!</v>
      </c>
      <c r="Z72" s="13" t="e">
        <f>(#REF!)</f>
        <v>#REF!</v>
      </c>
      <c r="AA72" s="123" t="e">
        <f t="shared" si="11"/>
        <v>#REF!</v>
      </c>
      <c r="AB72" s="13"/>
      <c r="AC72" s="123"/>
      <c r="AD72" s="19" t="e">
        <f>(#REF!+#REF!+#REF!+#REF!+#REF!+#REF!+#REF!)/12</f>
        <v>#REF!</v>
      </c>
      <c r="AE72" s="20" t="e">
        <f t="shared" si="12"/>
        <v>#REF!</v>
      </c>
      <c r="AG72" s="9" t="s">
        <v>58</v>
      </c>
    </row>
    <row r="73" spans="2:33" ht="15.75">
      <c r="B73" s="7">
        <v>18</v>
      </c>
      <c r="C73" s="152"/>
      <c r="D73" s="152"/>
      <c r="E73" s="7"/>
      <c r="F73" s="122"/>
      <c r="G73" s="7"/>
      <c r="H73" s="7"/>
      <c r="I73" s="12"/>
      <c r="J73" s="14">
        <f t="shared" si="13"/>
        <v>0</v>
      </c>
      <c r="K73" s="12" t="e">
        <f>(#REF!+#REF!)/4</f>
        <v>#REF!</v>
      </c>
      <c r="L73" s="14" t="e">
        <f>IF(K73&gt;=10,9,#REF!+#REF!)</f>
        <v>#REF!</v>
      </c>
      <c r="M73" s="31" t="e">
        <f>(#REF!)</f>
        <v>#REF!</v>
      </c>
      <c r="N73" s="124" t="e">
        <f t="shared" si="9"/>
        <v>#REF!</v>
      </c>
      <c r="O73" s="31"/>
      <c r="P73" s="124"/>
      <c r="Q73" s="19" t="e">
        <f>(#REF!+#REF!+#REF!+#REF!+#REF!+#REF!+#REF!)/12</f>
        <v>#REF!</v>
      </c>
      <c r="R73" s="20" t="e">
        <f t="shared" si="10"/>
        <v>#REF!</v>
      </c>
      <c r="T73" s="9" t="s">
        <v>58</v>
      </c>
      <c r="V73" s="12"/>
      <c r="W73" s="14">
        <f t="shared" si="14"/>
        <v>0</v>
      </c>
      <c r="X73" s="12" t="e">
        <f>(#REF!+#REF!)/4</f>
        <v>#REF!</v>
      </c>
      <c r="Y73" s="14" t="e">
        <f>IF(X73&gt;=10,9,#REF!+#REF!)</f>
        <v>#REF!</v>
      </c>
      <c r="Z73" s="13" t="e">
        <f>(#REF!)</f>
        <v>#REF!</v>
      </c>
      <c r="AA73" s="123" t="e">
        <f t="shared" si="11"/>
        <v>#REF!</v>
      </c>
      <c r="AB73" s="13"/>
      <c r="AC73" s="123"/>
      <c r="AD73" s="19" t="e">
        <f>(#REF!+#REF!+#REF!+#REF!+#REF!+#REF!+#REF!)/12</f>
        <v>#REF!</v>
      </c>
      <c r="AE73" s="20" t="e">
        <f t="shared" si="12"/>
        <v>#REF!</v>
      </c>
      <c r="AG73" s="9" t="s">
        <v>58</v>
      </c>
    </row>
    <row r="74" spans="2:33" ht="15.75">
      <c r="B74" s="7">
        <v>19</v>
      </c>
      <c r="C74" s="152"/>
      <c r="D74" s="152"/>
      <c r="E74" s="7"/>
      <c r="F74" s="122"/>
      <c r="G74" s="7"/>
      <c r="H74" s="7"/>
      <c r="I74" s="12"/>
      <c r="J74" s="14">
        <f t="shared" si="13"/>
        <v>0</v>
      </c>
      <c r="K74" s="12" t="e">
        <f>(#REF!+#REF!)/4</f>
        <v>#REF!</v>
      </c>
      <c r="L74" s="14" t="e">
        <f>IF(K74&gt;=10,9,#REF!+#REF!)</f>
        <v>#REF!</v>
      </c>
      <c r="M74" s="31" t="e">
        <f>(#REF!)</f>
        <v>#REF!</v>
      </c>
      <c r="N74" s="124" t="e">
        <f t="shared" si="9"/>
        <v>#REF!</v>
      </c>
      <c r="O74" s="31"/>
      <c r="P74" s="124"/>
      <c r="Q74" s="19" t="e">
        <f>(#REF!+#REF!+#REF!+#REF!+#REF!+#REF!+#REF!)/12</f>
        <v>#REF!</v>
      </c>
      <c r="R74" s="20" t="e">
        <f t="shared" si="10"/>
        <v>#REF!</v>
      </c>
      <c r="T74" s="9" t="s">
        <v>58</v>
      </c>
      <c r="V74" s="12"/>
      <c r="W74" s="14">
        <f t="shared" si="14"/>
        <v>0</v>
      </c>
      <c r="X74" s="12" t="e">
        <f>(#REF!+#REF!)/4</f>
        <v>#REF!</v>
      </c>
      <c r="Y74" s="14" t="e">
        <f>IF(X74&gt;=10,9,#REF!+#REF!)</f>
        <v>#REF!</v>
      </c>
      <c r="Z74" s="13" t="e">
        <f>(#REF!)</f>
        <v>#REF!</v>
      </c>
      <c r="AA74" s="123" t="e">
        <f t="shared" si="11"/>
        <v>#REF!</v>
      </c>
      <c r="AB74" s="13"/>
      <c r="AC74" s="123"/>
      <c r="AD74" s="19" t="e">
        <f>(#REF!+#REF!+#REF!+#REF!+#REF!+#REF!+#REF!)/12</f>
        <v>#REF!</v>
      </c>
      <c r="AE74" s="20" t="e">
        <f t="shared" si="12"/>
        <v>#REF!</v>
      </c>
      <c r="AG74" s="9" t="s">
        <v>58</v>
      </c>
    </row>
    <row r="75" spans="2:33" ht="15.75">
      <c r="B75" s="7">
        <v>20</v>
      </c>
      <c r="C75" s="152"/>
      <c r="D75" s="152"/>
      <c r="E75" s="7"/>
      <c r="F75" s="122"/>
      <c r="G75" s="7"/>
      <c r="H75" s="7"/>
      <c r="I75" s="12"/>
      <c r="J75" s="14">
        <f t="shared" si="13"/>
        <v>0</v>
      </c>
      <c r="K75" s="12" t="e">
        <f>(#REF!+#REF!)/4</f>
        <v>#REF!</v>
      </c>
      <c r="L75" s="14" t="e">
        <f>IF(K75&gt;=10,9,#REF!+#REF!)</f>
        <v>#REF!</v>
      </c>
      <c r="M75" s="31" t="e">
        <f>(#REF!)</f>
        <v>#REF!</v>
      </c>
      <c r="N75" s="124" t="e">
        <f t="shared" si="9"/>
        <v>#REF!</v>
      </c>
      <c r="O75" s="31"/>
      <c r="P75" s="124"/>
      <c r="Q75" s="19" t="e">
        <f>(#REF!+#REF!+#REF!+#REF!+#REF!+#REF!+#REF!)/12</f>
        <v>#REF!</v>
      </c>
      <c r="R75" s="20" t="e">
        <f t="shared" si="10"/>
        <v>#REF!</v>
      </c>
      <c r="T75" s="9" t="s">
        <v>58</v>
      </c>
      <c r="V75" s="12"/>
      <c r="W75" s="14">
        <f t="shared" si="14"/>
        <v>0</v>
      </c>
      <c r="X75" s="12" t="e">
        <f>(#REF!+#REF!)/4</f>
        <v>#REF!</v>
      </c>
      <c r="Y75" s="14" t="e">
        <f>IF(X75&gt;=10,9,#REF!+#REF!)</f>
        <v>#REF!</v>
      </c>
      <c r="Z75" s="13" t="e">
        <f>(#REF!)</f>
        <v>#REF!</v>
      </c>
      <c r="AA75" s="123" t="e">
        <f t="shared" si="11"/>
        <v>#REF!</v>
      </c>
      <c r="AB75" s="13"/>
      <c r="AC75" s="123"/>
      <c r="AD75" s="19" t="e">
        <f>(#REF!+#REF!+#REF!+#REF!+#REF!+#REF!+#REF!)/12</f>
        <v>#REF!</v>
      </c>
      <c r="AE75" s="20" t="e">
        <f t="shared" si="12"/>
        <v>#REF!</v>
      </c>
      <c r="AG75" s="9" t="s">
        <v>58</v>
      </c>
    </row>
    <row r="76" spans="2:33" ht="15.75">
      <c r="B76" s="7">
        <v>21</v>
      </c>
      <c r="C76" s="152"/>
      <c r="D76" s="152"/>
      <c r="E76" s="7"/>
      <c r="F76" s="122"/>
      <c r="G76" s="7"/>
      <c r="H76" s="7"/>
      <c r="I76" s="12"/>
      <c r="J76" s="14">
        <f t="shared" si="13"/>
        <v>0</v>
      </c>
      <c r="K76" s="12" t="e">
        <f>(#REF!+#REF!)/4</f>
        <v>#REF!</v>
      </c>
      <c r="L76" s="14" t="e">
        <f>IF(K76&gt;=10,9,#REF!+#REF!)</f>
        <v>#REF!</v>
      </c>
      <c r="M76" s="31" t="e">
        <f>(#REF!)</f>
        <v>#REF!</v>
      </c>
      <c r="N76" s="124" t="e">
        <f t="shared" si="9"/>
        <v>#REF!</v>
      </c>
      <c r="O76" s="31"/>
      <c r="P76" s="124"/>
      <c r="Q76" s="19" t="e">
        <f>(#REF!+#REF!+#REF!+#REF!+#REF!+#REF!+#REF!)/12</f>
        <v>#REF!</v>
      </c>
      <c r="R76" s="20" t="e">
        <f t="shared" si="10"/>
        <v>#REF!</v>
      </c>
      <c r="T76" s="9" t="s">
        <v>58</v>
      </c>
      <c r="V76" s="12"/>
      <c r="W76" s="14">
        <f t="shared" si="14"/>
        <v>0</v>
      </c>
      <c r="X76" s="12" t="e">
        <f>(#REF!+#REF!)/4</f>
        <v>#REF!</v>
      </c>
      <c r="Y76" s="14" t="e">
        <f>IF(X76&gt;=10,9,#REF!+#REF!)</f>
        <v>#REF!</v>
      </c>
      <c r="Z76" s="13" t="e">
        <f>(#REF!)</f>
        <v>#REF!</v>
      </c>
      <c r="AA76" s="123" t="e">
        <f t="shared" si="11"/>
        <v>#REF!</v>
      </c>
      <c r="AB76" s="13"/>
      <c r="AC76" s="123"/>
      <c r="AD76" s="19" t="e">
        <f>(#REF!+#REF!+#REF!+#REF!+#REF!+#REF!+#REF!)/12</f>
        <v>#REF!</v>
      </c>
      <c r="AE76" s="20" t="e">
        <f t="shared" si="12"/>
        <v>#REF!</v>
      </c>
      <c r="AG76" s="9" t="s">
        <v>58</v>
      </c>
    </row>
    <row r="77" spans="2:33" ht="15.75">
      <c r="B77" s="7">
        <v>22</v>
      </c>
      <c r="C77" s="152"/>
      <c r="D77" s="152"/>
      <c r="E77" s="7"/>
      <c r="F77" s="122"/>
      <c r="G77" s="7"/>
      <c r="H77" s="7"/>
      <c r="I77" s="12"/>
      <c r="J77" s="14">
        <f t="shared" si="13"/>
        <v>0</v>
      </c>
      <c r="K77" s="12" t="e">
        <f>(#REF!+#REF!)/4</f>
        <v>#REF!</v>
      </c>
      <c r="L77" s="14" t="e">
        <f>IF(K77&gt;=10,9,#REF!+#REF!)</f>
        <v>#REF!</v>
      </c>
      <c r="M77" s="31" t="e">
        <f>(#REF!)</f>
        <v>#REF!</v>
      </c>
      <c r="N77" s="124" t="e">
        <f t="shared" si="9"/>
        <v>#REF!</v>
      </c>
      <c r="O77" s="31"/>
      <c r="P77" s="124"/>
      <c r="Q77" s="19" t="e">
        <f>(#REF!+#REF!+#REF!+#REF!+#REF!+#REF!+#REF!)/12</f>
        <v>#REF!</v>
      </c>
      <c r="R77" s="20" t="e">
        <f t="shared" si="10"/>
        <v>#REF!</v>
      </c>
      <c r="T77" s="9" t="s">
        <v>58</v>
      </c>
      <c r="V77" s="12"/>
      <c r="W77" s="14">
        <f t="shared" si="14"/>
        <v>0</v>
      </c>
      <c r="X77" s="12" t="e">
        <f>(#REF!+#REF!)/4</f>
        <v>#REF!</v>
      </c>
      <c r="Y77" s="14" t="e">
        <f>IF(X77&gt;=10,9,#REF!+#REF!)</f>
        <v>#REF!</v>
      </c>
      <c r="Z77" s="13" t="e">
        <f>(#REF!)</f>
        <v>#REF!</v>
      </c>
      <c r="AA77" s="123" t="e">
        <f t="shared" si="11"/>
        <v>#REF!</v>
      </c>
      <c r="AB77" s="13"/>
      <c r="AC77" s="123"/>
      <c r="AD77" s="19" t="e">
        <f>(#REF!+#REF!+#REF!+#REF!+#REF!+#REF!+#REF!)/12</f>
        <v>#REF!</v>
      </c>
      <c r="AE77" s="20" t="e">
        <f t="shared" si="12"/>
        <v>#REF!</v>
      </c>
      <c r="AG77" s="9" t="s">
        <v>58</v>
      </c>
    </row>
    <row r="78" spans="2:33" ht="15.75">
      <c r="B78" s="7">
        <v>23</v>
      </c>
      <c r="C78" s="152"/>
      <c r="D78" s="152"/>
      <c r="E78" s="7"/>
      <c r="F78" s="122"/>
      <c r="G78" s="7"/>
      <c r="H78" s="7"/>
      <c r="I78" s="12"/>
      <c r="J78" s="14">
        <f t="shared" si="13"/>
        <v>0</v>
      </c>
      <c r="K78" s="12" t="e">
        <f>(#REF!+#REF!)/4</f>
        <v>#REF!</v>
      </c>
      <c r="L78" s="14" t="e">
        <f>IF(K78&gt;=10,9,#REF!+#REF!)</f>
        <v>#REF!</v>
      </c>
      <c r="M78" s="31" t="e">
        <f>(#REF!)</f>
        <v>#REF!</v>
      </c>
      <c r="N78" s="124" t="e">
        <f t="shared" si="9"/>
        <v>#REF!</v>
      </c>
      <c r="O78" s="31"/>
      <c r="P78" s="124"/>
      <c r="Q78" s="17" t="e">
        <f>(#REF!+#REF!+#REF!+#REF!+#REF!+#REF!+#REF!)/12</f>
        <v>#REF!</v>
      </c>
      <c r="R78" s="7" t="e">
        <f t="shared" si="10"/>
        <v>#REF!</v>
      </c>
      <c r="T78" s="6" t="s">
        <v>58</v>
      </c>
      <c r="V78" s="12"/>
      <c r="W78" s="14">
        <f t="shared" si="14"/>
        <v>0</v>
      </c>
      <c r="X78" s="12" t="e">
        <f>(#REF!+#REF!)/4</f>
        <v>#REF!</v>
      </c>
      <c r="Y78" s="14" t="e">
        <f>IF(X78&gt;=10,9,#REF!+#REF!)</f>
        <v>#REF!</v>
      </c>
      <c r="Z78" s="13" t="e">
        <f>(#REF!)</f>
        <v>#REF!</v>
      </c>
      <c r="AA78" s="123" t="e">
        <f t="shared" si="11"/>
        <v>#REF!</v>
      </c>
      <c r="AB78" s="13"/>
      <c r="AC78" s="123"/>
      <c r="AD78" s="17" t="e">
        <f>(#REF!+#REF!+#REF!+#REF!+#REF!+#REF!+#REF!)/12</f>
        <v>#REF!</v>
      </c>
      <c r="AE78" s="7" t="e">
        <f t="shared" si="12"/>
        <v>#REF!</v>
      </c>
      <c r="AG78" s="6" t="s">
        <v>58</v>
      </c>
    </row>
    <row r="79" spans="2:33" ht="15.75">
      <c r="B79" s="7">
        <v>24</v>
      </c>
      <c r="C79" s="152"/>
      <c r="D79" s="152"/>
      <c r="E79" s="7"/>
      <c r="F79" s="122"/>
      <c r="G79" s="7"/>
      <c r="H79" s="7"/>
      <c r="I79" s="12"/>
      <c r="J79" s="14">
        <f t="shared" si="13"/>
        <v>0</v>
      </c>
      <c r="K79" s="12" t="e">
        <f>(#REF!+#REF!)/4</f>
        <v>#REF!</v>
      </c>
      <c r="L79" s="14" t="e">
        <f>IF(K79&gt;=10,9,#REF!+#REF!)</f>
        <v>#REF!</v>
      </c>
      <c r="M79" s="31" t="e">
        <f>(#REF!)</f>
        <v>#REF!</v>
      </c>
      <c r="N79" s="124" t="e">
        <f t="shared" si="9"/>
        <v>#REF!</v>
      </c>
      <c r="O79" s="31"/>
      <c r="P79" s="124"/>
      <c r="Q79" s="17" t="e">
        <f>(#REF!+#REF!+#REF!+#REF!+#REF!+#REF!+#REF!)/12</f>
        <v>#REF!</v>
      </c>
      <c r="R79" s="7" t="e">
        <f t="shared" si="10"/>
        <v>#REF!</v>
      </c>
      <c r="T79" s="6" t="s">
        <v>58</v>
      </c>
      <c r="V79" s="12"/>
      <c r="W79" s="14">
        <f t="shared" si="14"/>
        <v>0</v>
      </c>
      <c r="X79" s="12" t="e">
        <f>(#REF!+#REF!)/4</f>
        <v>#REF!</v>
      </c>
      <c r="Y79" s="14" t="e">
        <f>IF(X79&gt;=10,9,#REF!+#REF!)</f>
        <v>#REF!</v>
      </c>
      <c r="Z79" s="13" t="e">
        <f>(#REF!)</f>
        <v>#REF!</v>
      </c>
      <c r="AA79" s="123" t="e">
        <f t="shared" si="11"/>
        <v>#REF!</v>
      </c>
      <c r="AB79" s="13"/>
      <c r="AC79" s="123"/>
      <c r="AD79" s="17" t="e">
        <f>(#REF!+#REF!+#REF!+#REF!+#REF!+#REF!+#REF!)/12</f>
        <v>#REF!</v>
      </c>
      <c r="AE79" s="7" t="e">
        <f t="shared" si="12"/>
        <v>#REF!</v>
      </c>
      <c r="AG79" s="6" t="s">
        <v>58</v>
      </c>
    </row>
    <row r="80" spans="2:33" ht="15.75">
      <c r="B80" s="7">
        <v>25</v>
      </c>
      <c r="C80" s="152"/>
      <c r="D80" s="152"/>
      <c r="E80" s="7"/>
      <c r="F80" s="122"/>
      <c r="G80" s="7"/>
      <c r="H80" s="7"/>
      <c r="I80" s="12"/>
      <c r="J80" s="14">
        <f t="shared" si="13"/>
        <v>0</v>
      </c>
      <c r="K80" s="12" t="e">
        <f>(#REF!+#REF!)/4</f>
        <v>#REF!</v>
      </c>
      <c r="L80" s="14" t="e">
        <f>IF(K80&gt;=10,9,#REF!+#REF!)</f>
        <v>#REF!</v>
      </c>
      <c r="M80" s="31" t="e">
        <f>(#REF!)</f>
        <v>#REF!</v>
      </c>
      <c r="N80" s="124" t="e">
        <f t="shared" si="9"/>
        <v>#REF!</v>
      </c>
      <c r="O80" s="31"/>
      <c r="P80" s="124"/>
      <c r="Q80" s="17" t="e">
        <f>(#REF!+#REF!+#REF!+#REF!+#REF!+#REF!+#REF!)/12</f>
        <v>#REF!</v>
      </c>
      <c r="R80" s="7" t="e">
        <f t="shared" si="10"/>
        <v>#REF!</v>
      </c>
      <c r="T80" s="6" t="s">
        <v>58</v>
      </c>
      <c r="V80" s="12"/>
      <c r="W80" s="14">
        <f t="shared" si="14"/>
        <v>0</v>
      </c>
      <c r="X80" s="12" t="e">
        <f>(#REF!+#REF!)/4</f>
        <v>#REF!</v>
      </c>
      <c r="Y80" s="14" t="e">
        <f>IF(X80&gt;=10,9,#REF!+#REF!)</f>
        <v>#REF!</v>
      </c>
      <c r="Z80" s="13" t="e">
        <f>(#REF!)</f>
        <v>#REF!</v>
      </c>
      <c r="AA80" s="123" t="e">
        <f t="shared" si="11"/>
        <v>#REF!</v>
      </c>
      <c r="AB80" s="13"/>
      <c r="AC80" s="123"/>
      <c r="AD80" s="17" t="e">
        <f>(#REF!+#REF!+#REF!+#REF!+#REF!+#REF!+#REF!)/12</f>
        <v>#REF!</v>
      </c>
      <c r="AE80" s="7" t="e">
        <f t="shared" si="12"/>
        <v>#REF!</v>
      </c>
      <c r="AG80" s="6" t="s">
        <v>58</v>
      </c>
    </row>
    <row r="81" spans="2:33" ht="15.75">
      <c r="B81" s="7">
        <v>26</v>
      </c>
      <c r="C81" s="152"/>
      <c r="D81" s="152"/>
      <c r="E81" s="7"/>
      <c r="F81" s="122"/>
      <c r="G81" s="7"/>
      <c r="H81" s="7"/>
      <c r="I81" s="12"/>
      <c r="J81" s="14">
        <f t="shared" si="13"/>
        <v>0</v>
      </c>
      <c r="K81" s="12" t="e">
        <f>(#REF!+#REF!)/4</f>
        <v>#REF!</v>
      </c>
      <c r="L81" s="14" t="e">
        <f>IF(K81&gt;=10,9,#REF!+#REF!)</f>
        <v>#REF!</v>
      </c>
      <c r="M81" s="31" t="e">
        <f>(#REF!)</f>
        <v>#REF!</v>
      </c>
      <c r="N81" s="124" t="e">
        <f t="shared" si="9"/>
        <v>#REF!</v>
      </c>
      <c r="O81" s="31"/>
      <c r="P81" s="124"/>
      <c r="Q81" s="17" t="e">
        <f>(#REF!+#REF!+#REF!+#REF!+#REF!+#REF!+#REF!)/12</f>
        <v>#REF!</v>
      </c>
      <c r="R81" s="7" t="e">
        <f t="shared" si="10"/>
        <v>#REF!</v>
      </c>
      <c r="T81" s="6" t="s">
        <v>58</v>
      </c>
      <c r="V81" s="12"/>
      <c r="W81" s="14">
        <f t="shared" si="14"/>
        <v>0</v>
      </c>
      <c r="X81" s="12" t="e">
        <f>(#REF!+#REF!)/4</f>
        <v>#REF!</v>
      </c>
      <c r="Y81" s="14" t="e">
        <f>IF(X81&gt;=10,9,#REF!+#REF!)</f>
        <v>#REF!</v>
      </c>
      <c r="Z81" s="13" t="e">
        <f>(#REF!)</f>
        <v>#REF!</v>
      </c>
      <c r="AA81" s="123" t="e">
        <f t="shared" si="11"/>
        <v>#REF!</v>
      </c>
      <c r="AB81" s="13"/>
      <c r="AC81" s="123"/>
      <c r="AD81" s="17" t="e">
        <f>(#REF!+#REF!+#REF!+#REF!+#REF!+#REF!+#REF!)/12</f>
        <v>#REF!</v>
      </c>
      <c r="AE81" s="7" t="e">
        <f t="shared" si="12"/>
        <v>#REF!</v>
      </c>
      <c r="AG81" s="6" t="s">
        <v>58</v>
      </c>
    </row>
    <row r="82" spans="2:33" ht="15.75">
      <c r="B82" s="7">
        <v>27</v>
      </c>
      <c r="C82" s="152"/>
      <c r="D82" s="152"/>
      <c r="E82" s="7"/>
      <c r="F82" s="122"/>
      <c r="G82" s="7"/>
      <c r="H82" s="7"/>
      <c r="I82" s="12"/>
      <c r="J82" s="14">
        <f t="shared" si="13"/>
        <v>0</v>
      </c>
      <c r="K82" s="12" t="e">
        <f>(#REF!+#REF!)/4</f>
        <v>#REF!</v>
      </c>
      <c r="L82" s="14" t="e">
        <f>IF(K82&gt;=10,9,#REF!+#REF!)</f>
        <v>#REF!</v>
      </c>
      <c r="M82" s="31" t="e">
        <f>(#REF!)</f>
        <v>#REF!</v>
      </c>
      <c r="N82" s="124" t="e">
        <f t="shared" si="9"/>
        <v>#REF!</v>
      </c>
      <c r="O82" s="31"/>
      <c r="P82" s="124"/>
      <c r="Q82" s="17" t="e">
        <f>(#REF!+#REF!+#REF!+#REF!+#REF!+#REF!+#REF!)/12</f>
        <v>#REF!</v>
      </c>
      <c r="R82" s="7" t="e">
        <f t="shared" si="10"/>
        <v>#REF!</v>
      </c>
      <c r="T82" s="6" t="s">
        <v>58</v>
      </c>
      <c r="V82" s="12"/>
      <c r="W82" s="14">
        <f t="shared" si="14"/>
        <v>0</v>
      </c>
      <c r="X82" s="12" t="e">
        <f>(#REF!+#REF!)/4</f>
        <v>#REF!</v>
      </c>
      <c r="Y82" s="14" t="e">
        <f>IF(X82&gt;=10,9,#REF!+#REF!)</f>
        <v>#REF!</v>
      </c>
      <c r="Z82" s="13" t="e">
        <f>(#REF!)</f>
        <v>#REF!</v>
      </c>
      <c r="AA82" s="123" t="e">
        <f t="shared" si="11"/>
        <v>#REF!</v>
      </c>
      <c r="AB82" s="13"/>
      <c r="AC82" s="123"/>
      <c r="AD82" s="17" t="e">
        <f>(#REF!+#REF!+#REF!+#REF!+#REF!+#REF!+#REF!)/12</f>
        <v>#REF!</v>
      </c>
      <c r="AE82" s="7" t="e">
        <f t="shared" si="12"/>
        <v>#REF!</v>
      </c>
      <c r="AG82" s="6" t="s">
        <v>58</v>
      </c>
    </row>
    <row r="83" spans="2:33" ht="15.75">
      <c r="B83" s="7">
        <v>28</v>
      </c>
      <c r="C83" s="152"/>
      <c r="D83" s="152"/>
      <c r="E83" s="7"/>
      <c r="F83" s="122"/>
      <c r="G83" s="7"/>
      <c r="H83" s="7"/>
      <c r="I83" s="32"/>
      <c r="J83" s="126">
        <f t="shared" si="13"/>
        <v>0</v>
      </c>
      <c r="K83" s="31" t="e">
        <f>(#REF!+#REF!)/4</f>
        <v>#REF!</v>
      </c>
      <c r="L83" s="124" t="e">
        <f>IF(K83&gt;=10,9,#REF!+#REF!)</f>
        <v>#REF!</v>
      </c>
      <c r="M83" s="31" t="e">
        <f>(#REF!)</f>
        <v>#REF!</v>
      </c>
      <c r="N83" s="124"/>
      <c r="O83" s="32"/>
      <c r="P83" s="126"/>
      <c r="Q83" s="17" t="e">
        <f>(#REF!+#REF!+#REF!+#REF!+#REF!+#REF!+#REF!)/12</f>
        <v>#REF!</v>
      </c>
      <c r="R83" s="7" t="e">
        <f t="shared" si="10"/>
        <v>#REF!</v>
      </c>
      <c r="T83" s="6" t="s">
        <v>58</v>
      </c>
      <c r="V83" s="11"/>
      <c r="W83" s="7">
        <f t="shared" si="14"/>
        <v>0</v>
      </c>
      <c r="X83" s="13" t="e">
        <f>(#REF!+#REF!)/4</f>
        <v>#REF!</v>
      </c>
      <c r="Y83" s="123" t="e">
        <f>IF(X83&gt;=10,9,#REF!+#REF!)</f>
        <v>#REF!</v>
      </c>
      <c r="Z83" s="13" t="e">
        <f>(#REF!)</f>
        <v>#REF!</v>
      </c>
      <c r="AA83" s="123"/>
      <c r="AB83" s="17"/>
      <c r="AC83" s="7"/>
      <c r="AD83" s="17" t="e">
        <f>(#REF!+#REF!+#REF!+#REF!+#REF!+#REF!+#REF!)/12</f>
        <v>#REF!</v>
      </c>
      <c r="AE83" s="7" t="e">
        <f t="shared" si="12"/>
        <v>#REF!</v>
      </c>
      <c r="AG83" s="6" t="s">
        <v>58</v>
      </c>
    </row>
  </sheetData>
  <sheetProtection/>
  <mergeCells count="109">
    <mergeCell ref="C9:C12"/>
    <mergeCell ref="D9:D12"/>
    <mergeCell ref="F9:F12"/>
    <mergeCell ref="G9:G12"/>
    <mergeCell ref="H9:H12"/>
    <mergeCell ref="M2:N3"/>
    <mergeCell ref="AB2:AC3"/>
    <mergeCell ref="AD2:AE3"/>
    <mergeCell ref="AD9:AG10"/>
    <mergeCell ref="E11:E12"/>
    <mergeCell ref="V9:W10"/>
    <mergeCell ref="X9:Y10"/>
    <mergeCell ref="Z9:AA10"/>
    <mergeCell ref="AB9:AC10"/>
    <mergeCell ref="X11:Y11"/>
    <mergeCell ref="I9:J10"/>
    <mergeCell ref="K9:L10"/>
    <mergeCell ref="M9:N10"/>
    <mergeCell ref="O9:P10"/>
    <mergeCell ref="Q9:T10"/>
    <mergeCell ref="K11:L11"/>
    <mergeCell ref="I4:T8"/>
    <mergeCell ref="V4:AG8"/>
    <mergeCell ref="I47:L49"/>
    <mergeCell ref="W47:AA49"/>
    <mergeCell ref="B52:B55"/>
    <mergeCell ref="C52:C55"/>
    <mergeCell ref="D52:D55"/>
    <mergeCell ref="F52:F55"/>
    <mergeCell ref="G52:G55"/>
    <mergeCell ref="H52:H55"/>
    <mergeCell ref="AG11:AG12"/>
    <mergeCell ref="M45:N46"/>
    <mergeCell ref="AB45:AC46"/>
    <mergeCell ref="AD45:AE46"/>
    <mergeCell ref="Z11:AA11"/>
    <mergeCell ref="AB11:AC11"/>
    <mergeCell ref="AD11:AD12"/>
    <mergeCell ref="AE11:AE12"/>
    <mergeCell ref="T11:T12"/>
    <mergeCell ref="V11:W11"/>
    <mergeCell ref="M11:N11"/>
    <mergeCell ref="O11:P11"/>
    <mergeCell ref="Q11:Q12"/>
    <mergeCell ref="R11:R12"/>
    <mergeCell ref="I11:J11"/>
    <mergeCell ref="B9:B12"/>
    <mergeCell ref="E54:E55"/>
    <mergeCell ref="Z52:AA53"/>
    <mergeCell ref="AB52:AC53"/>
    <mergeCell ref="AD52:AG53"/>
    <mergeCell ref="Q52:T53"/>
    <mergeCell ref="V52:W53"/>
    <mergeCell ref="X52:Y53"/>
    <mergeCell ref="R54:R55"/>
    <mergeCell ref="T54:T55"/>
    <mergeCell ref="I52:J53"/>
    <mergeCell ref="K52:L53"/>
    <mergeCell ref="M52:N53"/>
    <mergeCell ref="O52:P53"/>
    <mergeCell ref="I54:J54"/>
    <mergeCell ref="AE54:AE55"/>
    <mergeCell ref="AG54:AG55"/>
    <mergeCell ref="X54:Y54"/>
    <mergeCell ref="Z54:AA54"/>
    <mergeCell ref="AB54:AC54"/>
    <mergeCell ref="AD54:AD55"/>
    <mergeCell ref="V54:W54"/>
    <mergeCell ref="K54:L54"/>
    <mergeCell ref="M54:N54"/>
    <mergeCell ref="O54:P54"/>
    <mergeCell ref="Q54:Q55"/>
    <mergeCell ref="BP7:BP11"/>
    <mergeCell ref="BB7:BB11"/>
    <mergeCell ref="BC7:BC11"/>
    <mergeCell ref="BD7:BD11"/>
    <mergeCell ref="BE7:BE11"/>
    <mergeCell ref="BF9:BF11"/>
    <mergeCell ref="BG9:BG11"/>
    <mergeCell ref="BH9:BH11"/>
    <mergeCell ref="BI9:BI11"/>
    <mergeCell ref="BK7:BK11"/>
    <mergeCell ref="BL7:BL11"/>
    <mergeCell ref="BM7:BM11"/>
    <mergeCell ref="BO7:BO11"/>
    <mergeCell ref="AX11:AX12"/>
    <mergeCell ref="AY11:AY12"/>
    <mergeCell ref="AZ11:AZ12"/>
    <mergeCell ref="BA11:BA12"/>
    <mergeCell ref="AO11:AP11"/>
    <mergeCell ref="AQ11:AQ12"/>
    <mergeCell ref="AR11:AR12"/>
    <mergeCell ref="AS11:AS12"/>
    <mergeCell ref="AT11:AT12"/>
    <mergeCell ref="AO9:AP10"/>
    <mergeCell ref="AQ9:AT10"/>
    <mergeCell ref="AI4:AT8"/>
    <mergeCell ref="AV4:BA9"/>
    <mergeCell ref="AV10:BA10"/>
    <mergeCell ref="AF11:AF12"/>
    <mergeCell ref="S11:S12"/>
    <mergeCell ref="AV11:AW11"/>
    <mergeCell ref="BJ7:BJ11"/>
    <mergeCell ref="AI11:AJ11"/>
    <mergeCell ref="AI9:AJ10"/>
    <mergeCell ref="AK9:AL10"/>
    <mergeCell ref="AM9:AN10"/>
    <mergeCell ref="AK11:AL11"/>
    <mergeCell ref="AM11:AN1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8"/>
  <sheetViews>
    <sheetView rightToLeft="1" zoomScalePageLayoutView="0" workbookViewId="0" topLeftCell="A16">
      <selection activeCell="D30" sqref="D30"/>
    </sheetView>
  </sheetViews>
  <sheetFormatPr defaultColWidth="11.421875" defaultRowHeight="15"/>
  <cols>
    <col min="1" max="1" width="5.00390625" style="0" customWidth="1"/>
    <col min="2" max="2" width="20.28125" style="0" customWidth="1"/>
    <col min="3" max="3" width="16.8515625" style="0" customWidth="1"/>
    <col min="5" max="5" width="6.57421875" style="0" customWidth="1"/>
  </cols>
  <sheetData>
    <row r="1" spans="1:12" ht="18">
      <c r="A1" s="670" t="s">
        <v>66</v>
      </c>
      <c r="B1" s="670"/>
      <c r="C1" s="670"/>
      <c r="D1" s="670"/>
      <c r="E1" s="670"/>
      <c r="F1" s="670"/>
      <c r="G1" s="670"/>
      <c r="H1" s="670"/>
      <c r="I1" s="670"/>
      <c r="J1" s="165"/>
      <c r="K1" s="166"/>
      <c r="L1" s="167"/>
    </row>
    <row r="2" spans="1:12" ht="18">
      <c r="A2" s="670" t="s">
        <v>160</v>
      </c>
      <c r="B2" s="670"/>
      <c r="C2" s="670"/>
      <c r="D2" s="670"/>
      <c r="E2" s="670"/>
      <c r="F2" s="670"/>
      <c r="G2" s="670"/>
      <c r="H2" s="670"/>
      <c r="I2" s="670"/>
      <c r="J2" s="165"/>
      <c r="K2" s="166"/>
      <c r="L2" s="167"/>
    </row>
    <row r="3" spans="1:12" ht="18">
      <c r="A3" s="670" t="s">
        <v>161</v>
      </c>
      <c r="B3" s="670"/>
      <c r="C3" s="670"/>
      <c r="D3" s="670"/>
      <c r="E3" s="670"/>
      <c r="F3" s="670"/>
      <c r="G3" s="670"/>
      <c r="H3" s="670"/>
      <c r="I3" s="670"/>
      <c r="J3" s="165"/>
      <c r="K3" s="166"/>
      <c r="L3" s="167"/>
    </row>
    <row r="4" spans="1:12" ht="15">
      <c r="A4" s="168"/>
      <c r="B4" s="168"/>
      <c r="C4" s="168"/>
      <c r="D4" s="168"/>
      <c r="E4" s="168"/>
      <c r="F4" s="168"/>
      <c r="G4" s="168"/>
      <c r="H4" s="168"/>
      <c r="I4" s="168"/>
      <c r="K4" s="166"/>
      <c r="L4" s="167"/>
    </row>
    <row r="5" spans="1:12" ht="18">
      <c r="A5" s="169" t="s">
        <v>63</v>
      </c>
      <c r="B5" s="169"/>
      <c r="C5" s="168"/>
      <c r="D5" s="168"/>
      <c r="E5" s="168"/>
      <c r="F5" s="168"/>
      <c r="G5" s="168"/>
      <c r="H5" s="168"/>
      <c r="I5" s="168"/>
      <c r="K5" s="166"/>
      <c r="L5" s="167"/>
    </row>
    <row r="6" spans="1:12" ht="18">
      <c r="A6" s="169" t="s">
        <v>64</v>
      </c>
      <c r="B6" s="169"/>
      <c r="C6" s="168"/>
      <c r="D6" s="168"/>
      <c r="E6" s="168"/>
      <c r="F6" s="168"/>
      <c r="G6" s="168"/>
      <c r="H6" s="168"/>
      <c r="I6" s="168"/>
      <c r="K6" s="166"/>
      <c r="L6" s="167"/>
    </row>
    <row r="7" spans="1:12" ht="15">
      <c r="A7" s="168"/>
      <c r="B7" s="168"/>
      <c r="C7" s="168"/>
      <c r="D7" s="168"/>
      <c r="E7" s="168"/>
      <c r="F7" s="168"/>
      <c r="G7" s="168"/>
      <c r="H7" s="168"/>
      <c r="I7" s="168"/>
      <c r="K7" s="166"/>
      <c r="L7" s="167"/>
    </row>
    <row r="8" spans="1:12" ht="15">
      <c r="A8" s="168"/>
      <c r="B8" s="168"/>
      <c r="C8" s="168"/>
      <c r="D8" s="170"/>
      <c r="E8" s="170"/>
      <c r="F8" s="170"/>
      <c r="G8" s="170"/>
      <c r="H8" s="170"/>
      <c r="I8" s="170"/>
      <c r="J8" s="44"/>
      <c r="K8" s="166"/>
      <c r="L8" s="167"/>
    </row>
    <row r="9" spans="1:12" ht="30">
      <c r="A9" s="168"/>
      <c r="B9" s="168"/>
      <c r="C9" s="168"/>
      <c r="D9" s="171"/>
      <c r="E9" s="171"/>
      <c r="F9" s="171"/>
      <c r="G9" s="171"/>
      <c r="H9" s="171"/>
      <c r="I9" s="171"/>
      <c r="J9" s="171"/>
      <c r="K9" s="166"/>
      <c r="L9" s="167"/>
    </row>
    <row r="10" spans="1:12" ht="15.75">
      <c r="A10" s="172" t="s">
        <v>162</v>
      </c>
      <c r="B10" s="173"/>
      <c r="C10" s="173"/>
      <c r="D10" s="173"/>
      <c r="E10" s="173"/>
      <c r="F10" s="173"/>
      <c r="G10" s="173"/>
      <c r="H10" s="173"/>
      <c r="I10" s="173"/>
      <c r="J10" s="174"/>
      <c r="K10" s="166"/>
      <c r="L10" s="167"/>
    </row>
    <row r="11" spans="1:12" ht="15.75">
      <c r="A11" s="41" t="s">
        <v>163</v>
      </c>
      <c r="B11" s="175"/>
      <c r="C11" s="175"/>
      <c r="D11" s="175"/>
      <c r="E11" s="175"/>
      <c r="F11" s="175"/>
      <c r="G11" s="175"/>
      <c r="H11" s="175"/>
      <c r="I11" s="176"/>
      <c r="J11" s="174"/>
      <c r="K11" s="166"/>
      <c r="L11" s="167"/>
    </row>
    <row r="12" spans="1:12" ht="15.75">
      <c r="A12" s="41" t="s">
        <v>164</v>
      </c>
      <c r="B12" s="175"/>
      <c r="C12" s="175"/>
      <c r="D12" s="175"/>
      <c r="E12" s="175"/>
      <c r="F12" s="175"/>
      <c r="G12" s="175"/>
      <c r="H12" s="175"/>
      <c r="I12" s="176"/>
      <c r="J12" s="174"/>
      <c r="K12" s="166"/>
      <c r="L12" s="167"/>
    </row>
    <row r="13" spans="1:12" ht="15">
      <c r="A13" s="168"/>
      <c r="B13" s="168"/>
      <c r="C13" s="168"/>
      <c r="D13" s="168"/>
      <c r="E13" s="168"/>
      <c r="F13" s="168"/>
      <c r="G13" s="168"/>
      <c r="H13" s="168"/>
      <c r="I13" s="168"/>
      <c r="K13" s="166"/>
      <c r="L13" s="167"/>
    </row>
    <row r="14" spans="1:12" ht="20.25">
      <c r="A14" s="50">
        <v>-1</v>
      </c>
      <c r="B14" s="671" t="s">
        <v>165</v>
      </c>
      <c r="C14" s="671"/>
      <c r="D14" s="168"/>
      <c r="E14" s="168"/>
      <c r="F14" s="168"/>
      <c r="G14" s="168"/>
      <c r="I14" s="168"/>
      <c r="K14" s="166"/>
      <c r="L14" s="167"/>
    </row>
    <row r="15" spans="1:12" ht="15">
      <c r="A15" s="50"/>
      <c r="B15" s="177"/>
      <c r="C15" s="168"/>
      <c r="D15" s="168"/>
      <c r="E15" s="168"/>
      <c r="F15" s="168"/>
      <c r="G15" s="168"/>
      <c r="I15" s="168"/>
      <c r="K15" s="166"/>
      <c r="L15" s="167"/>
    </row>
    <row r="16" spans="1:12" ht="20.25">
      <c r="A16" s="50"/>
      <c r="B16" s="177" t="s">
        <v>166</v>
      </c>
      <c r="C16" s="178">
        <f>LOOKUP("R",M!A:A,M!C:C)</f>
        <v>0</v>
      </c>
      <c r="D16" s="179"/>
      <c r="E16" s="179"/>
      <c r="F16" s="179"/>
      <c r="G16" s="168"/>
      <c r="I16" s="168"/>
      <c r="K16" s="166"/>
      <c r="L16" s="167"/>
    </row>
    <row r="17" spans="1:12" ht="18">
      <c r="A17" s="50"/>
      <c r="B17" s="177" t="s">
        <v>167</v>
      </c>
      <c r="C17" s="178">
        <f>LOOKUP("R",M!A:A,M!D:D)</f>
        <v>0</v>
      </c>
      <c r="D17" s="178"/>
      <c r="E17" s="178"/>
      <c r="F17" s="178"/>
      <c r="G17" s="168"/>
      <c r="I17" s="168"/>
      <c r="K17" s="166"/>
      <c r="L17" s="167"/>
    </row>
    <row r="18" spans="1:12" ht="20.25">
      <c r="A18" s="50"/>
      <c r="B18" s="177" t="s">
        <v>168</v>
      </c>
      <c r="C18" s="268">
        <f>LOOKUP("R",M!A:A,M!F:F)</f>
        <v>0</v>
      </c>
      <c r="D18" s="34" t="s">
        <v>111</v>
      </c>
      <c r="E18" s="34"/>
      <c r="F18" s="179">
        <f>LOOKUP("R",M!A:A,M!G:G)</f>
        <v>0</v>
      </c>
      <c r="G18" s="180" t="s">
        <v>169</v>
      </c>
      <c r="H18" s="179">
        <f>LOOKUP("R",M!A:A,M!H:H)</f>
        <v>0</v>
      </c>
      <c r="J18" s="180"/>
      <c r="K18" s="180"/>
      <c r="L18" s="167"/>
    </row>
    <row r="19" spans="1:12" ht="20.25">
      <c r="A19" s="50"/>
      <c r="B19" s="177" t="s">
        <v>73</v>
      </c>
      <c r="C19" s="178">
        <f>LOOKUP("R",M!A:A,M!E:E)</f>
        <v>0</v>
      </c>
      <c r="D19" s="180"/>
      <c r="E19" s="180"/>
      <c r="F19" s="181"/>
      <c r="G19" s="168"/>
      <c r="I19" s="168"/>
      <c r="K19" s="166"/>
      <c r="L19" s="167"/>
    </row>
    <row r="20" spans="1:12" ht="15">
      <c r="A20" s="50"/>
      <c r="B20" s="168"/>
      <c r="C20" s="168"/>
      <c r="D20" s="168"/>
      <c r="E20" s="168"/>
      <c r="F20" s="168"/>
      <c r="G20" s="168"/>
      <c r="I20" s="168"/>
      <c r="K20" s="166"/>
      <c r="L20" s="167"/>
    </row>
    <row r="21" spans="1:12" ht="18">
      <c r="A21" s="50">
        <v>-2</v>
      </c>
      <c r="B21" s="672" t="s">
        <v>170</v>
      </c>
      <c r="C21" s="672"/>
      <c r="D21" s="168"/>
      <c r="E21" s="168"/>
      <c r="F21" s="168"/>
      <c r="G21" s="168"/>
      <c r="I21" s="168"/>
      <c r="K21" s="166"/>
      <c r="L21" s="167"/>
    </row>
    <row r="22" spans="1:12" ht="15">
      <c r="A22" s="182"/>
      <c r="B22" s="168"/>
      <c r="C22" s="168"/>
      <c r="D22" s="168"/>
      <c r="E22" s="168"/>
      <c r="F22" s="168"/>
      <c r="G22" s="168"/>
      <c r="I22" s="168"/>
      <c r="K22" s="166"/>
      <c r="L22" s="167"/>
    </row>
    <row r="23" spans="1:12" ht="18">
      <c r="A23" s="183" t="s">
        <v>171</v>
      </c>
      <c r="B23" s="177" t="s">
        <v>172</v>
      </c>
      <c r="C23" s="670" t="s">
        <v>282</v>
      </c>
      <c r="D23" s="670"/>
      <c r="E23" s="263"/>
      <c r="F23" s="184"/>
      <c r="G23" s="168"/>
      <c r="I23" s="168"/>
      <c r="K23" s="166"/>
      <c r="L23" s="167"/>
    </row>
    <row r="24" spans="1:12" ht="15">
      <c r="A24" s="182"/>
      <c r="B24" s="177" t="s">
        <v>173</v>
      </c>
      <c r="C24" s="185" t="s">
        <v>174</v>
      </c>
      <c r="D24" s="185"/>
      <c r="E24" s="185"/>
      <c r="F24" s="185"/>
      <c r="G24" s="185"/>
      <c r="I24" s="168"/>
      <c r="K24" s="166"/>
      <c r="L24" s="167"/>
    </row>
    <row r="25" spans="1:12" ht="15">
      <c r="A25" s="182"/>
      <c r="B25" s="177" t="s">
        <v>175</v>
      </c>
      <c r="C25" s="186" t="s">
        <v>116</v>
      </c>
      <c r="D25" s="187"/>
      <c r="E25" s="187"/>
      <c r="F25" s="187"/>
      <c r="G25" s="168"/>
      <c r="I25" s="168"/>
      <c r="K25" s="166"/>
      <c r="L25" s="167"/>
    </row>
    <row r="26" spans="1:12" ht="15">
      <c r="A26" s="182"/>
      <c r="B26" s="177" t="s">
        <v>176</v>
      </c>
      <c r="C26" s="186" t="s">
        <v>288</v>
      </c>
      <c r="D26" s="187"/>
      <c r="E26" s="187"/>
      <c r="F26" s="187"/>
      <c r="G26" s="168"/>
      <c r="I26" s="168"/>
      <c r="K26" s="166"/>
      <c r="L26" s="167"/>
    </row>
    <row r="27" spans="1:12" ht="15">
      <c r="A27" s="182"/>
      <c r="B27" s="177" t="s">
        <v>177</v>
      </c>
      <c r="C27" s="188" t="s">
        <v>178</v>
      </c>
      <c r="D27" s="188"/>
      <c r="E27" s="188"/>
      <c r="F27" s="186"/>
      <c r="G27" s="186"/>
      <c r="I27" s="177"/>
      <c r="J27" s="189"/>
      <c r="K27" s="166"/>
      <c r="L27" s="167"/>
    </row>
    <row r="28" spans="1:12" ht="15">
      <c r="A28" s="182"/>
      <c r="B28" s="168"/>
      <c r="C28" s="168"/>
      <c r="D28" s="187"/>
      <c r="E28" s="187"/>
      <c r="F28" s="187"/>
      <c r="G28" s="187"/>
      <c r="I28" s="168"/>
      <c r="K28" s="166"/>
      <c r="L28" s="167"/>
    </row>
    <row r="29" spans="1:12" ht="18">
      <c r="A29" s="182" t="s">
        <v>179</v>
      </c>
      <c r="B29" s="672" t="s">
        <v>180</v>
      </c>
      <c r="C29" s="672"/>
      <c r="D29" s="672"/>
      <c r="E29" s="262"/>
      <c r="F29" s="168"/>
      <c r="G29" s="190"/>
      <c r="I29" s="168"/>
      <c r="K29" s="166"/>
      <c r="L29" s="167"/>
    </row>
    <row r="30" spans="1:12" ht="15">
      <c r="A30" s="182"/>
      <c r="B30" s="177" t="s">
        <v>181</v>
      </c>
      <c r="C30" s="177" t="s">
        <v>161</v>
      </c>
      <c r="D30" s="168"/>
      <c r="E30" s="168"/>
      <c r="F30" s="168"/>
      <c r="G30" s="168"/>
      <c r="I30" s="168"/>
      <c r="K30" s="166"/>
      <c r="L30" s="167"/>
    </row>
    <row r="31" spans="1:12" ht="15">
      <c r="A31" s="182"/>
      <c r="B31" s="177" t="s">
        <v>182</v>
      </c>
      <c r="C31" s="177" t="s">
        <v>183</v>
      </c>
      <c r="D31" s="168"/>
      <c r="E31" s="168"/>
      <c r="F31" s="168"/>
      <c r="G31" s="168"/>
      <c r="I31" s="168"/>
      <c r="K31" s="166"/>
      <c r="L31" s="167"/>
    </row>
    <row r="32" spans="1:12" ht="15">
      <c r="A32" s="182"/>
      <c r="B32" s="177" t="s">
        <v>184</v>
      </c>
      <c r="C32" s="177" t="s">
        <v>185</v>
      </c>
      <c r="D32" s="168"/>
      <c r="E32" s="168"/>
      <c r="F32" s="168"/>
      <c r="G32" s="168"/>
      <c r="I32" s="168"/>
      <c r="K32" s="166"/>
      <c r="L32" s="167"/>
    </row>
    <row r="33" spans="1:12" ht="15">
      <c r="A33" s="182"/>
      <c r="B33" s="177" t="s">
        <v>186</v>
      </c>
      <c r="C33" s="191">
        <v>38403595</v>
      </c>
      <c r="D33" s="168" t="s">
        <v>187</v>
      </c>
      <c r="E33" s="168"/>
      <c r="F33" s="191"/>
      <c r="G33" s="177" t="s">
        <v>188</v>
      </c>
      <c r="I33" s="187"/>
      <c r="K33" s="166"/>
      <c r="L33" s="167"/>
    </row>
    <row r="34" spans="1:12" ht="15">
      <c r="A34" s="182"/>
      <c r="B34" s="168"/>
      <c r="C34" s="168"/>
      <c r="D34" s="168"/>
      <c r="E34" s="168"/>
      <c r="F34" s="168"/>
      <c r="G34" s="168"/>
      <c r="I34" s="168"/>
      <c r="K34" s="166"/>
      <c r="L34" s="167"/>
    </row>
    <row r="35" spans="1:12" ht="15">
      <c r="A35" s="182"/>
      <c r="B35" s="168"/>
      <c r="C35" s="168"/>
      <c r="D35" s="168"/>
      <c r="E35" s="168"/>
      <c r="F35" s="168"/>
      <c r="G35" s="168"/>
      <c r="I35" s="168"/>
      <c r="K35" s="166"/>
      <c r="L35" s="167"/>
    </row>
    <row r="36" spans="1:12" ht="18">
      <c r="A36" s="192" t="s">
        <v>189</v>
      </c>
      <c r="B36" s="193" t="s">
        <v>190</v>
      </c>
      <c r="C36" s="193"/>
      <c r="D36" s="193"/>
      <c r="E36" s="193"/>
      <c r="F36" s="168"/>
      <c r="G36" s="168"/>
      <c r="I36" s="168"/>
      <c r="K36" s="166"/>
      <c r="L36" s="167"/>
    </row>
    <row r="37" spans="1:12" ht="15">
      <c r="A37" s="50"/>
      <c r="B37" s="177"/>
      <c r="C37" s="177"/>
      <c r="D37" s="177"/>
      <c r="E37" s="177"/>
      <c r="F37" s="168"/>
      <c r="G37" s="168"/>
      <c r="I37" s="168"/>
      <c r="K37" s="166"/>
      <c r="L37" s="167"/>
    </row>
    <row r="38" spans="1:12" ht="15">
      <c r="A38" s="50"/>
      <c r="B38" s="186" t="s">
        <v>191</v>
      </c>
      <c r="C38" s="186"/>
      <c r="D38" s="186"/>
      <c r="E38" s="186"/>
      <c r="F38" s="187"/>
      <c r="G38" s="187"/>
      <c r="I38" s="168"/>
      <c r="K38" s="166"/>
      <c r="L38" s="167"/>
    </row>
    <row r="39" spans="1:12" ht="15">
      <c r="A39" s="50" t="s">
        <v>192</v>
      </c>
      <c r="B39" s="177" t="s">
        <v>193</v>
      </c>
      <c r="C39" s="177"/>
      <c r="D39" s="177"/>
      <c r="E39" s="177"/>
      <c r="F39" s="168"/>
      <c r="G39" s="168"/>
      <c r="I39" s="168"/>
      <c r="K39" s="166"/>
      <c r="L39" s="167"/>
    </row>
    <row r="40" spans="1:12" ht="15">
      <c r="A40" s="50"/>
      <c r="B40" s="194" t="s">
        <v>194</v>
      </c>
      <c r="C40" s="194"/>
      <c r="D40" s="194"/>
      <c r="E40" s="194"/>
      <c r="F40" s="194"/>
      <c r="G40" s="194"/>
      <c r="H40" s="194"/>
      <c r="I40" s="194"/>
      <c r="K40" s="166"/>
      <c r="L40" s="167"/>
    </row>
    <row r="41" spans="1:12" ht="15">
      <c r="A41" s="50"/>
      <c r="B41" s="186"/>
      <c r="C41" s="186"/>
      <c r="D41" s="186"/>
      <c r="E41" s="186"/>
      <c r="F41" s="187"/>
      <c r="G41" s="187"/>
      <c r="I41" s="168"/>
      <c r="K41" s="166"/>
      <c r="L41" s="167"/>
    </row>
    <row r="42" spans="1:12" ht="18.75">
      <c r="A42" s="50" t="s">
        <v>195</v>
      </c>
      <c r="B42" s="177" t="s">
        <v>196</v>
      </c>
      <c r="C42" s="508" t="s">
        <v>260</v>
      </c>
      <c r="D42" s="508"/>
      <c r="E42" s="508"/>
      <c r="F42" s="508"/>
      <c r="G42" s="508"/>
      <c r="I42" s="168"/>
      <c r="K42" s="166"/>
      <c r="L42" s="167"/>
    </row>
    <row r="43" spans="1:12" ht="15">
      <c r="A43" s="182"/>
      <c r="B43" s="168"/>
      <c r="C43" s="168"/>
      <c r="D43" s="168"/>
      <c r="E43" s="168"/>
      <c r="F43" s="168"/>
      <c r="G43" s="168"/>
      <c r="I43" s="168"/>
      <c r="K43" s="166"/>
      <c r="L43" s="167"/>
    </row>
    <row r="44" spans="1:12" ht="18">
      <c r="A44" s="182"/>
      <c r="B44" s="195">
        <v>-3</v>
      </c>
      <c r="C44" s="169" t="s">
        <v>197</v>
      </c>
      <c r="D44" s="196"/>
      <c r="E44" s="196"/>
      <c r="F44" s="196"/>
      <c r="G44" s="175"/>
      <c r="I44" s="175"/>
      <c r="J44" s="175"/>
      <c r="K44" s="197"/>
      <c r="L44" s="167"/>
    </row>
    <row r="45" spans="1:12" ht="15">
      <c r="A45" s="182"/>
      <c r="B45" s="168"/>
      <c r="C45" s="175"/>
      <c r="D45" s="175"/>
      <c r="E45" s="175"/>
      <c r="F45" s="175"/>
      <c r="G45" s="175"/>
      <c r="H45" s="175"/>
      <c r="I45" s="175"/>
      <c r="J45" s="175"/>
      <c r="K45" s="197"/>
      <c r="L45" s="167"/>
    </row>
    <row r="46" spans="1:12" ht="15.75">
      <c r="A46" s="34" t="s">
        <v>198</v>
      </c>
      <c r="B46" s="118" t="s">
        <v>199</v>
      </c>
      <c r="C46" s="118"/>
      <c r="D46" s="118"/>
      <c r="E46" s="257"/>
      <c r="F46" s="118"/>
      <c r="G46" s="118"/>
      <c r="H46" s="41"/>
      <c r="I46" s="176"/>
      <c r="K46" s="166"/>
      <c r="L46" s="167"/>
    </row>
    <row r="47" spans="1:12" ht="15.75">
      <c r="A47" s="34"/>
      <c r="B47" s="118"/>
      <c r="C47" s="118"/>
      <c r="D47" s="118"/>
      <c r="E47" s="257"/>
      <c r="F47" s="118"/>
      <c r="G47" s="118"/>
      <c r="H47" s="41"/>
      <c r="I47" s="176"/>
      <c r="K47" s="166"/>
      <c r="L47" s="167"/>
    </row>
    <row r="48" spans="1:12" ht="15.75">
      <c r="A48" s="41"/>
      <c r="B48" s="172" t="s">
        <v>283</v>
      </c>
      <c r="C48" s="172"/>
      <c r="D48" s="41"/>
      <c r="E48" s="41"/>
      <c r="F48" s="41"/>
      <c r="G48" s="41"/>
      <c r="H48" s="41"/>
      <c r="I48" s="176"/>
      <c r="K48" s="166"/>
      <c r="L48" s="167"/>
    </row>
    <row r="49" spans="1:12" ht="15.75">
      <c r="A49" s="41"/>
      <c r="B49" s="118" t="s">
        <v>200</v>
      </c>
      <c r="C49" s="118"/>
      <c r="D49" s="118"/>
      <c r="E49" s="257"/>
      <c r="F49" s="118"/>
      <c r="G49" s="118"/>
      <c r="H49" s="118"/>
      <c r="I49" s="176"/>
      <c r="K49" s="166"/>
      <c r="L49" s="167"/>
    </row>
    <row r="50" spans="1:12" ht="15.75">
      <c r="A50" s="41"/>
      <c r="B50" s="41" t="s">
        <v>201</v>
      </c>
      <c r="C50" s="41"/>
      <c r="D50" s="41"/>
      <c r="E50" s="41"/>
      <c r="F50" s="41"/>
      <c r="G50" s="41"/>
      <c r="H50" s="41"/>
      <c r="I50" s="176"/>
      <c r="K50" s="166"/>
      <c r="L50" s="167"/>
    </row>
    <row r="51" spans="1:12" ht="15.75">
      <c r="A51" s="41"/>
      <c r="B51" s="41" t="s">
        <v>202</v>
      </c>
      <c r="C51" s="41"/>
      <c r="D51" s="41"/>
      <c r="E51" s="41"/>
      <c r="F51" s="41"/>
      <c r="G51" s="41"/>
      <c r="H51" s="41"/>
      <c r="I51" s="176"/>
      <c r="K51" s="166"/>
      <c r="L51" s="167"/>
    </row>
    <row r="52" spans="1:12" ht="15.75">
      <c r="A52" s="41"/>
      <c r="B52" s="41" t="s">
        <v>203</v>
      </c>
      <c r="C52" s="41"/>
      <c r="D52" s="41"/>
      <c r="E52" s="41"/>
      <c r="F52" s="41"/>
      <c r="G52" s="41"/>
      <c r="H52" s="41"/>
      <c r="I52" s="176"/>
      <c r="K52" s="166"/>
      <c r="L52" s="167"/>
    </row>
    <row r="53" spans="1:12" ht="15.75">
      <c r="A53" s="41"/>
      <c r="B53" s="41" t="s">
        <v>204</v>
      </c>
      <c r="C53" s="41"/>
      <c r="D53" s="41"/>
      <c r="E53" s="41"/>
      <c r="F53" s="41"/>
      <c r="G53" s="41"/>
      <c r="H53" s="41"/>
      <c r="I53" s="176"/>
      <c r="K53" s="166"/>
      <c r="L53" s="167"/>
    </row>
    <row r="54" spans="1:12" ht="15.75">
      <c r="A54" s="41"/>
      <c r="B54" s="41" t="s">
        <v>205</v>
      </c>
      <c r="C54" s="41"/>
      <c r="D54" s="41"/>
      <c r="E54" s="41"/>
      <c r="F54" s="41"/>
      <c r="G54" s="41"/>
      <c r="H54" s="41"/>
      <c r="I54" s="176"/>
      <c r="K54" s="166"/>
      <c r="L54" s="167"/>
    </row>
    <row r="55" spans="1:12" ht="15.75">
      <c r="A55" s="41"/>
      <c r="B55" s="41" t="s">
        <v>206</v>
      </c>
      <c r="C55" s="41"/>
      <c r="D55" s="41"/>
      <c r="E55" s="41"/>
      <c r="F55" s="41"/>
      <c r="G55" s="41"/>
      <c r="H55" s="41"/>
      <c r="I55" s="176"/>
      <c r="K55" s="166"/>
      <c r="L55" s="167"/>
    </row>
    <row r="56" spans="1:12" ht="15">
      <c r="A56" s="168"/>
      <c r="B56" s="168"/>
      <c r="C56" s="168"/>
      <c r="D56" s="168"/>
      <c r="E56" s="168"/>
      <c r="F56" s="168"/>
      <c r="G56" s="168"/>
      <c r="H56" s="168"/>
      <c r="K56" s="166"/>
      <c r="L56" s="167"/>
    </row>
    <row r="57" spans="1:12" ht="15">
      <c r="A57" s="61" t="s">
        <v>78</v>
      </c>
      <c r="B57" s="61" t="s">
        <v>207</v>
      </c>
      <c r="C57" s="61" t="s">
        <v>208</v>
      </c>
      <c r="D57" s="61" t="s">
        <v>80</v>
      </c>
      <c r="E57" s="61"/>
      <c r="F57" s="61" t="s">
        <v>209</v>
      </c>
      <c r="G57" s="61" t="s">
        <v>78</v>
      </c>
      <c r="H57" s="61" t="s">
        <v>207</v>
      </c>
      <c r="I57" s="61" t="s">
        <v>208</v>
      </c>
      <c r="J57" s="61" t="s">
        <v>80</v>
      </c>
      <c r="K57" s="1" t="s">
        <v>209</v>
      </c>
      <c r="L57" s="198"/>
    </row>
    <row r="58" spans="1:12" ht="15">
      <c r="A58" s="678" t="s">
        <v>210</v>
      </c>
      <c r="B58" s="679"/>
      <c r="C58" s="256">
        <f>LOOKUP("R",M!A:A,M!Q:Q)</f>
        <v>0</v>
      </c>
      <c r="D58" s="256">
        <f>LOOKUP("R",M!A:A,M!R:R)</f>
        <v>0</v>
      </c>
      <c r="E58" s="256"/>
      <c r="F58" s="256">
        <f>LOOKUP("R",M!A:A,M!T:T)</f>
        <v>0</v>
      </c>
      <c r="G58" s="678" t="s">
        <v>261</v>
      </c>
      <c r="H58" s="679"/>
      <c r="I58" s="256">
        <f>LOOKUP("R",M!A:A,M!AD:AD)</f>
        <v>0</v>
      </c>
      <c r="J58" s="256">
        <f>LOOKUP("R",M!A:A,M!AE:AE)</f>
        <v>0</v>
      </c>
      <c r="K58" s="256">
        <f>LOOKUP("R",M!A:A,M!AG:AG)</f>
        <v>0</v>
      </c>
      <c r="L58" s="199"/>
    </row>
    <row r="59" spans="1:12" ht="15">
      <c r="A59" s="158" t="s">
        <v>211</v>
      </c>
      <c r="B59" s="233" t="s">
        <v>212</v>
      </c>
      <c r="C59" s="232">
        <f>LOOKUP("R",M!A:A,M!I:I)</f>
        <v>0</v>
      </c>
      <c r="D59" s="232">
        <f>LOOKUP("R",M!A:A,M!J:J)</f>
        <v>0</v>
      </c>
      <c r="E59" s="232"/>
      <c r="F59" s="232">
        <f>F58</f>
        <v>0</v>
      </c>
      <c r="G59" s="158" t="s">
        <v>211</v>
      </c>
      <c r="H59" s="233" t="s">
        <v>212</v>
      </c>
      <c r="I59" s="232">
        <f>LOOKUP("R",M!A:A,M!V:V)</f>
        <v>0</v>
      </c>
      <c r="J59" s="232">
        <f>LOOKUP("R",M!A:A,M!W:W)</f>
        <v>0</v>
      </c>
      <c r="K59" s="235">
        <f>K58</f>
        <v>0</v>
      </c>
      <c r="L59" s="198"/>
    </row>
    <row r="60" spans="1:12" ht="15">
      <c r="A60" s="158" t="s">
        <v>213</v>
      </c>
      <c r="B60" s="233" t="s">
        <v>214</v>
      </c>
      <c r="C60" s="232">
        <f>LOOKUP("R",M!A:A,M!K:K)</f>
        <v>0</v>
      </c>
      <c r="D60" s="232">
        <f>LOOKUP("R",M!A:A,M!L:L)</f>
        <v>0</v>
      </c>
      <c r="E60" s="232"/>
      <c r="F60" s="232">
        <f>F58</f>
        <v>0</v>
      </c>
      <c r="G60" s="158" t="s">
        <v>213</v>
      </c>
      <c r="H60" s="233" t="s">
        <v>214</v>
      </c>
      <c r="I60" s="232">
        <f>LOOKUP("R",M!A:A,M!X:X)</f>
        <v>0</v>
      </c>
      <c r="J60" s="232">
        <f>LOOKUP("R",M!A:A,M!Y:Y)</f>
        <v>0</v>
      </c>
      <c r="K60" s="235">
        <f>K58</f>
        <v>0</v>
      </c>
      <c r="L60" s="167"/>
    </row>
    <row r="61" spans="1:12" ht="15">
      <c r="A61" s="158" t="s">
        <v>215</v>
      </c>
      <c r="B61" s="233" t="s">
        <v>216</v>
      </c>
      <c r="C61" s="232">
        <f>LOOKUP("R",M!A:A,M!M:M)</f>
        <v>0</v>
      </c>
      <c r="D61" s="232">
        <f>LOOKUP("R",M!A:A,M!N:N)</f>
        <v>0</v>
      </c>
      <c r="E61" s="232"/>
      <c r="F61" s="232">
        <f>F58</f>
        <v>0</v>
      </c>
      <c r="G61" s="158" t="s">
        <v>215</v>
      </c>
      <c r="H61" s="233" t="s">
        <v>216</v>
      </c>
      <c r="I61" s="232">
        <f>LOOKUP("R",M!A:A,M!Z:Z)</f>
        <v>0</v>
      </c>
      <c r="J61" s="232">
        <f>LOOKUP("R",M!A:A,M!AA:AA)</f>
        <v>0</v>
      </c>
      <c r="K61" s="235">
        <f>K58</f>
        <v>0</v>
      </c>
      <c r="L61" s="167"/>
    </row>
    <row r="62" spans="1:12" ht="15">
      <c r="A62" s="158" t="s">
        <v>217</v>
      </c>
      <c r="B62" s="234" t="s">
        <v>218</v>
      </c>
      <c r="C62" s="232">
        <f>LOOKUP("R",M!A:A,M!O:O)</f>
        <v>0</v>
      </c>
      <c r="D62" s="232">
        <f>LOOKUP("R",M!A:A,M!P:P)</f>
        <v>0</v>
      </c>
      <c r="E62" s="232"/>
      <c r="F62" s="232">
        <f>F58</f>
        <v>0</v>
      </c>
      <c r="G62" s="158" t="s">
        <v>217</v>
      </c>
      <c r="H62" s="234" t="s">
        <v>218</v>
      </c>
      <c r="I62" s="232">
        <f>LOOKUP("R",M!A:A,M!AB:AB)</f>
        <v>0</v>
      </c>
      <c r="J62" s="232">
        <f>LOOKUP("R",M!A:A,M!AC:AC)</f>
        <v>0</v>
      </c>
      <c r="K62" s="235">
        <f>K58</f>
        <v>0</v>
      </c>
      <c r="L62" s="167"/>
    </row>
    <row r="63" spans="1:12" ht="15">
      <c r="A63" s="686" t="s">
        <v>219</v>
      </c>
      <c r="B63" s="687"/>
      <c r="C63" s="256">
        <f>LOOKUP("R",M!A:A,M!AQ:AQ)</f>
        <v>0</v>
      </c>
      <c r="D63" s="256">
        <f>LOOKUP("R",M!A:A,M!AR:AR)</f>
        <v>0</v>
      </c>
      <c r="E63" s="256"/>
      <c r="F63" s="256">
        <f>LOOKUP("R",M!A:A,M!AT:AT)</f>
        <v>0</v>
      </c>
      <c r="G63" s="685" t="s">
        <v>220</v>
      </c>
      <c r="H63" s="685"/>
      <c r="I63" s="264">
        <f>LOOKUP("R",M!A:A,M!AX:AX)</f>
        <v>0</v>
      </c>
      <c r="J63" s="265">
        <f>LOOKUP("R",M!A:A,M!AY:AY)</f>
        <v>0</v>
      </c>
      <c r="K63" s="266">
        <f>LOOKUP("R",M!A:A,M!BA:BA)</f>
        <v>0</v>
      </c>
      <c r="L63" s="167"/>
    </row>
    <row r="64" spans="1:12" ht="15">
      <c r="A64" s="200" t="s">
        <v>211</v>
      </c>
      <c r="B64" s="201" t="s">
        <v>212</v>
      </c>
      <c r="C64" s="232">
        <f>LOOKUP("R",M!A:A,M!AI:AI)</f>
        <v>0</v>
      </c>
      <c r="D64" s="232">
        <f>LOOKUP("R",M!A:A,M!AJ:AJ)</f>
        <v>0</v>
      </c>
      <c r="E64" s="270"/>
      <c r="F64" s="267">
        <f>F63</f>
        <v>0</v>
      </c>
      <c r="G64" s="680" t="s">
        <v>211</v>
      </c>
      <c r="H64" s="681" t="s">
        <v>212</v>
      </c>
      <c r="I64" s="682">
        <f>LOOKUP("R",M!A:A,M!AV:AV)</f>
        <v>0</v>
      </c>
      <c r="J64" s="683">
        <f>LOOKUP("R",M!A:A,M!AW:AW)</f>
        <v>0</v>
      </c>
      <c r="K64" s="684">
        <f>K63</f>
        <v>0</v>
      </c>
      <c r="L64" s="167"/>
    </row>
    <row r="65" spans="1:12" ht="15">
      <c r="A65" s="200" t="s">
        <v>213</v>
      </c>
      <c r="B65" s="201" t="s">
        <v>214</v>
      </c>
      <c r="C65" s="232">
        <f>LOOKUP("R",M!A:A,M!AK:AK)</f>
        <v>0</v>
      </c>
      <c r="D65" s="232">
        <f>LOOKUP("R",M!A:A,M!AL:AL)</f>
        <v>0</v>
      </c>
      <c r="E65" s="270"/>
      <c r="F65" s="267">
        <f>F63</f>
        <v>0</v>
      </c>
      <c r="G65" s="680"/>
      <c r="H65" s="681"/>
      <c r="I65" s="682"/>
      <c r="J65" s="683"/>
      <c r="K65" s="684"/>
      <c r="L65" s="167"/>
    </row>
    <row r="66" spans="1:12" ht="15">
      <c r="A66" s="200" t="s">
        <v>215</v>
      </c>
      <c r="B66" s="201" t="s">
        <v>216</v>
      </c>
      <c r="C66" s="232">
        <f>LOOKUP("R",M!A:A,M!AM:AM)</f>
        <v>0</v>
      </c>
      <c r="D66" s="232">
        <f>LOOKUP("R",M!A:A,M!AN:AN)</f>
        <v>0</v>
      </c>
      <c r="E66" s="270"/>
      <c r="F66" s="267">
        <f>F63</f>
        <v>0</v>
      </c>
      <c r="G66" s="680"/>
      <c r="H66" s="681"/>
      <c r="I66" s="682"/>
      <c r="J66" s="683"/>
      <c r="K66" s="684"/>
      <c r="L66" s="167"/>
    </row>
    <row r="67" spans="1:12" ht="15">
      <c r="A67" s="200" t="s">
        <v>217</v>
      </c>
      <c r="B67" s="201" t="s">
        <v>218</v>
      </c>
      <c r="C67" s="232">
        <f>LOOKUP("R",M!A:A,M!AO:AO)</f>
        <v>0</v>
      </c>
      <c r="D67" s="232">
        <f>LOOKUP("R",M!A:A,M!AP:AP)</f>
        <v>0</v>
      </c>
      <c r="E67" s="270"/>
      <c r="F67" s="267">
        <f>F63</f>
        <v>0</v>
      </c>
      <c r="G67" s="680"/>
      <c r="H67" s="681"/>
      <c r="I67" s="682"/>
      <c r="J67" s="683"/>
      <c r="K67" s="684"/>
      <c r="L67" s="167"/>
    </row>
    <row r="68" spans="1:12" ht="15">
      <c r="A68" s="673" t="s">
        <v>221</v>
      </c>
      <c r="B68" s="673"/>
      <c r="C68" s="673"/>
      <c r="D68" s="673"/>
      <c r="E68" s="673"/>
      <c r="F68" s="673"/>
      <c r="G68" s="674"/>
      <c r="H68" s="202"/>
      <c r="I68" s="202"/>
      <c r="K68" s="166"/>
      <c r="L68" s="167"/>
    </row>
    <row r="69" spans="1:12" ht="15">
      <c r="A69" s="168"/>
      <c r="B69" s="168"/>
      <c r="C69" s="168"/>
      <c r="D69" s="168"/>
      <c r="E69" s="168"/>
      <c r="F69" s="168"/>
      <c r="G69" s="168"/>
      <c r="H69" s="168"/>
      <c r="I69" s="168"/>
      <c r="K69" s="166"/>
      <c r="L69" s="167"/>
    </row>
    <row r="70" spans="1:12" ht="15.75">
      <c r="A70" s="40" t="s">
        <v>222</v>
      </c>
      <c r="B70" s="203">
        <f>LOOKUP("R",M!A:A,M!BB:BB)</f>
        <v>0</v>
      </c>
      <c r="C70" s="40"/>
      <c r="D70" s="40" t="s">
        <v>223</v>
      </c>
      <c r="E70" s="40"/>
      <c r="F70" s="40"/>
      <c r="G70" s="203">
        <f>LOOKUP("R",M!A:A,M!BJ:BJ)</f>
        <v>0</v>
      </c>
      <c r="H70" s="204"/>
      <c r="I70" s="205">
        <f>LOOKUP("R",M!A:A,M!BM:BM)</f>
        <v>1</v>
      </c>
      <c r="J70" s="688" t="str">
        <f>LOOKUP("R",M!A:A,M!BN:BN)</f>
        <v>من 25 طالب (ة) </v>
      </c>
      <c r="K70" s="688"/>
      <c r="L70" s="206"/>
    </row>
    <row r="71" spans="1:12" ht="15">
      <c r="A71" s="168" t="s">
        <v>224</v>
      </c>
      <c r="B71" s="168" t="s">
        <v>225</v>
      </c>
      <c r="C71" s="168"/>
      <c r="D71" s="168"/>
      <c r="E71" s="168"/>
      <c r="F71" s="168"/>
      <c r="G71" s="168"/>
      <c r="J71" s="141"/>
      <c r="K71" s="166"/>
      <c r="L71" s="167"/>
    </row>
    <row r="72" spans="1:12" ht="15">
      <c r="A72" s="168"/>
      <c r="B72" s="168"/>
      <c r="C72" s="168"/>
      <c r="D72" s="168"/>
      <c r="E72" s="168"/>
      <c r="F72" s="168"/>
      <c r="G72" s="168"/>
      <c r="K72" s="166"/>
      <c r="L72" s="167"/>
    </row>
    <row r="73" spans="1:12" ht="20.25">
      <c r="A73" s="207" t="s">
        <v>226</v>
      </c>
      <c r="B73" s="675" t="s">
        <v>227</v>
      </c>
      <c r="C73" s="675"/>
      <c r="D73" s="675"/>
      <c r="E73" s="261"/>
      <c r="F73" s="177"/>
      <c r="G73" s="177"/>
      <c r="H73" s="177"/>
      <c r="I73" s="208"/>
      <c r="J73" s="208"/>
      <c r="K73" s="209"/>
      <c r="L73" s="167"/>
    </row>
    <row r="74" spans="1:12" ht="15">
      <c r="A74" s="177"/>
      <c r="B74" s="676" t="s">
        <v>228</v>
      </c>
      <c r="C74" s="676"/>
      <c r="D74" s="676"/>
      <c r="E74" s="676"/>
      <c r="F74" s="676"/>
      <c r="G74" s="676"/>
      <c r="H74" s="676"/>
      <c r="I74" s="676"/>
      <c r="J74" s="676"/>
      <c r="K74" s="676"/>
      <c r="L74" s="167"/>
    </row>
    <row r="75" spans="1:12" ht="15">
      <c r="A75" s="677" t="s">
        <v>229</v>
      </c>
      <c r="B75" s="677"/>
      <c r="C75" s="677"/>
      <c r="D75" s="677"/>
      <c r="E75" s="677"/>
      <c r="F75" s="677"/>
      <c r="G75" s="677"/>
      <c r="H75" s="677"/>
      <c r="I75" s="677"/>
      <c r="J75" s="677"/>
      <c r="K75" s="677"/>
      <c r="L75" s="167"/>
    </row>
    <row r="76" spans="1:12" ht="15">
      <c r="A76" s="177"/>
      <c r="B76" s="693" t="s">
        <v>230</v>
      </c>
      <c r="C76" s="693"/>
      <c r="D76" s="693"/>
      <c r="E76" s="693"/>
      <c r="F76" s="693"/>
      <c r="G76" s="693"/>
      <c r="H76" s="693"/>
      <c r="I76" s="693"/>
      <c r="J76" s="693"/>
      <c r="K76" s="693"/>
      <c r="L76" s="167"/>
    </row>
    <row r="77" spans="1:12" ht="15">
      <c r="A77" s="177"/>
      <c r="B77" s="676" t="s">
        <v>231</v>
      </c>
      <c r="C77" s="676"/>
      <c r="D77" s="676"/>
      <c r="E77" s="676"/>
      <c r="F77" s="676"/>
      <c r="G77" s="676"/>
      <c r="H77" s="676"/>
      <c r="I77" s="676"/>
      <c r="J77" s="676"/>
      <c r="K77" s="676"/>
      <c r="L77" s="167"/>
    </row>
    <row r="78" spans="1:12" ht="18">
      <c r="A78" s="168"/>
      <c r="B78" s="210" t="s">
        <v>232</v>
      </c>
      <c r="C78" s="168"/>
      <c r="D78" s="168"/>
      <c r="E78" s="168"/>
      <c r="F78" s="168"/>
      <c r="G78" s="168"/>
      <c r="H78" s="168"/>
      <c r="I78" s="168"/>
      <c r="K78" s="166"/>
      <c r="L78" s="167"/>
    </row>
    <row r="79" spans="1:12" ht="15">
      <c r="A79" s="168"/>
      <c r="B79" s="168"/>
      <c r="D79" s="168"/>
      <c r="E79" s="168"/>
      <c r="F79" s="168"/>
      <c r="G79" s="168"/>
      <c r="H79" s="168"/>
      <c r="I79" s="168"/>
      <c r="K79" s="166"/>
      <c r="L79" s="167"/>
    </row>
    <row r="80" spans="2:12" ht="15">
      <c r="B80" s="698" t="s">
        <v>233</v>
      </c>
      <c r="C80" s="699"/>
      <c r="D80" s="699"/>
      <c r="E80" s="699"/>
      <c r="F80" s="699"/>
      <c r="G80" s="700"/>
      <c r="H80" s="704" t="s">
        <v>234</v>
      </c>
      <c r="I80" s="694" t="s">
        <v>235</v>
      </c>
      <c r="K80" s="166"/>
      <c r="L80" s="167"/>
    </row>
    <row r="81" spans="2:12" ht="15">
      <c r="B81" s="701"/>
      <c r="C81" s="702"/>
      <c r="D81" s="702"/>
      <c r="E81" s="702"/>
      <c r="F81" s="702"/>
      <c r="G81" s="703"/>
      <c r="H81" s="705"/>
      <c r="I81" s="695"/>
      <c r="K81" s="166"/>
      <c r="L81" s="167"/>
    </row>
    <row r="82" spans="2:12" ht="18">
      <c r="B82" s="211" t="s">
        <v>236</v>
      </c>
      <c r="C82" s="212"/>
      <c r="D82" s="212" t="s">
        <v>237</v>
      </c>
      <c r="E82" s="271"/>
      <c r="F82" s="696" t="s">
        <v>238</v>
      </c>
      <c r="G82" s="697"/>
      <c r="H82" s="213">
        <f>IF(LOOKUP("R",M!A:A,M!BO:BO)=F82,LOOKUP("R",M!A:A,M!BO:BO),"")</f>
      </c>
      <c r="I82" s="214">
        <v>0.1</v>
      </c>
      <c r="K82" s="166"/>
      <c r="L82" s="167"/>
    </row>
    <row r="83" spans="2:12" ht="18">
      <c r="B83" s="211" t="s">
        <v>236</v>
      </c>
      <c r="C83" s="215"/>
      <c r="D83" s="212" t="s">
        <v>237</v>
      </c>
      <c r="E83" s="271"/>
      <c r="F83" s="696" t="s">
        <v>239</v>
      </c>
      <c r="G83" s="697"/>
      <c r="H83" s="213">
        <f>IF(LOOKUP("R",M!A:A,M!BO:BO)=F83,LOOKUP("R",M!A:A,M!BO:BO),"")</f>
      </c>
      <c r="I83" s="214">
        <v>0.25</v>
      </c>
      <c r="K83" s="166"/>
      <c r="L83" s="167"/>
    </row>
    <row r="84" spans="2:12" ht="18">
      <c r="B84" s="211" t="s">
        <v>236</v>
      </c>
      <c r="C84" s="215"/>
      <c r="D84" s="212" t="s">
        <v>237</v>
      </c>
      <c r="E84" s="271"/>
      <c r="F84" s="696" t="s">
        <v>240</v>
      </c>
      <c r="G84" s="697"/>
      <c r="H84" s="213" t="str">
        <f>IF(LOOKUP("R",M!A:A,M!BO:BO)=F84,LOOKUP("R",M!A:A,M!BO:BO),"")</f>
        <v>C</v>
      </c>
      <c r="I84" s="214">
        <v>0.3</v>
      </c>
      <c r="K84" s="166"/>
      <c r="L84" s="167"/>
    </row>
    <row r="85" spans="2:12" ht="18">
      <c r="B85" s="211" t="s">
        <v>236</v>
      </c>
      <c r="C85" s="215"/>
      <c r="D85" s="212" t="s">
        <v>237</v>
      </c>
      <c r="E85" s="271"/>
      <c r="F85" s="696" t="s">
        <v>241</v>
      </c>
      <c r="G85" s="697"/>
      <c r="H85" s="213">
        <f>IF(LOOKUP("R",M!A:A,M!BO:BO)=F85,LOOKUP("R",M!A:A,M!BO:BO),"")</f>
      </c>
      <c r="I85" s="214">
        <v>0.25</v>
      </c>
      <c r="K85" s="166"/>
      <c r="L85" s="167"/>
    </row>
    <row r="86" spans="2:12" ht="18">
      <c r="B86" s="211" t="s">
        <v>236</v>
      </c>
      <c r="C86" s="215"/>
      <c r="D86" s="212" t="s">
        <v>237</v>
      </c>
      <c r="E86" s="271"/>
      <c r="F86" s="696" t="s">
        <v>242</v>
      </c>
      <c r="G86" s="697"/>
      <c r="H86" s="213">
        <f>IF(LOOKUP("R",M!A:A,M!BO:BO)=F86,LOOKUP("R",M!A:A,M!BO:BO),"")</f>
      </c>
      <c r="I86" s="214">
        <v>0.1</v>
      </c>
      <c r="K86" s="166"/>
      <c r="L86" s="167"/>
    </row>
    <row r="87" spans="1:12" ht="15">
      <c r="A87" s="168"/>
      <c r="B87" s="216" t="s">
        <v>243</v>
      </c>
      <c r="C87" s="216"/>
      <c r="D87" s="217"/>
      <c r="E87" s="217"/>
      <c r="F87" s="217"/>
      <c r="G87" s="217"/>
      <c r="I87" s="217"/>
      <c r="J87" s="217"/>
      <c r="K87" s="218"/>
      <c r="L87" s="167"/>
    </row>
    <row r="88" spans="1:12" ht="15">
      <c r="A88" s="168"/>
      <c r="B88" s="216" t="s">
        <v>244</v>
      </c>
      <c r="C88" s="216"/>
      <c r="D88" s="217"/>
      <c r="E88" s="217"/>
      <c r="F88" s="217"/>
      <c r="G88" s="217"/>
      <c r="I88" s="217"/>
      <c r="J88" s="217"/>
      <c r="K88" s="218"/>
      <c r="L88" s="167"/>
    </row>
    <row r="89" spans="1:12" ht="15">
      <c r="A89" s="168"/>
      <c r="B89" s="216" t="s">
        <v>245</v>
      </c>
      <c r="C89" s="216"/>
      <c r="D89" s="217"/>
      <c r="E89" s="217"/>
      <c r="F89" s="217"/>
      <c r="G89" s="217"/>
      <c r="I89" s="217"/>
      <c r="J89" s="217"/>
      <c r="K89" s="218"/>
      <c r="L89" s="167"/>
    </row>
    <row r="90" spans="1:12" ht="15">
      <c r="A90" s="168"/>
      <c r="B90" s="216" t="s">
        <v>246</v>
      </c>
      <c r="C90" s="216"/>
      <c r="D90" s="217"/>
      <c r="E90" s="217"/>
      <c r="F90" s="217"/>
      <c r="G90" s="217"/>
      <c r="I90" s="217"/>
      <c r="J90" s="217"/>
      <c r="K90" s="218"/>
      <c r="L90" s="167"/>
    </row>
    <row r="91" spans="1:12" ht="18">
      <c r="A91" s="168"/>
      <c r="B91" s="689" t="s">
        <v>247</v>
      </c>
      <c r="C91" s="689"/>
      <c r="D91" s="689"/>
      <c r="E91" s="219"/>
      <c r="F91" s="219"/>
      <c r="G91" s="220"/>
      <c r="I91" s="220"/>
      <c r="J91" s="220"/>
      <c r="K91" s="221"/>
      <c r="L91" s="167"/>
    </row>
    <row r="92" spans="1:12" ht="15">
      <c r="A92" s="168"/>
      <c r="B92" s="220" t="s">
        <v>248</v>
      </c>
      <c r="C92" s="220"/>
      <c r="D92" s="220"/>
      <c r="E92" s="220"/>
      <c r="F92" s="220"/>
      <c r="G92" s="220"/>
      <c r="I92" s="220"/>
      <c r="J92" s="220"/>
      <c r="K92" s="221"/>
      <c r="L92" s="167"/>
    </row>
    <row r="93" spans="1:12" ht="15">
      <c r="A93" s="168"/>
      <c r="B93" s="220" t="s">
        <v>249</v>
      </c>
      <c r="C93" s="220"/>
      <c r="D93" s="220"/>
      <c r="E93" s="220"/>
      <c r="F93" s="220"/>
      <c r="G93" s="220"/>
      <c r="I93" s="220"/>
      <c r="J93" s="220"/>
      <c r="K93" s="221"/>
      <c r="L93" s="167"/>
    </row>
    <row r="94" spans="1:12" ht="15">
      <c r="A94" s="168"/>
      <c r="B94" s="220" t="s">
        <v>250</v>
      </c>
      <c r="C94" s="220"/>
      <c r="D94" s="220"/>
      <c r="E94" s="220"/>
      <c r="F94" s="220"/>
      <c r="G94" s="220"/>
      <c r="I94" s="220"/>
      <c r="J94" s="220"/>
      <c r="K94" s="221"/>
      <c r="L94" s="167"/>
    </row>
    <row r="95" spans="1:12" ht="15">
      <c r="A95" s="168"/>
      <c r="B95" s="220" t="s">
        <v>251</v>
      </c>
      <c r="C95" s="220"/>
      <c r="D95" s="220"/>
      <c r="E95" s="220"/>
      <c r="F95" s="220"/>
      <c r="G95" s="220"/>
      <c r="I95" s="220"/>
      <c r="J95" s="220"/>
      <c r="K95" s="221"/>
      <c r="L95" s="167"/>
    </row>
    <row r="96" spans="1:12" ht="15">
      <c r="A96" s="168"/>
      <c r="B96" s="220" t="s">
        <v>252</v>
      </c>
      <c r="C96" s="220"/>
      <c r="D96" s="220" t="s">
        <v>281</v>
      </c>
      <c r="E96" s="220"/>
      <c r="F96" s="220"/>
      <c r="G96" s="220"/>
      <c r="I96" s="220"/>
      <c r="J96" s="220"/>
      <c r="K96" s="221"/>
      <c r="L96" s="167"/>
    </row>
    <row r="97" spans="1:12" ht="15">
      <c r="A97" s="168"/>
      <c r="B97" s="220"/>
      <c r="C97" s="220"/>
      <c r="D97" s="220"/>
      <c r="E97" s="220"/>
      <c r="F97" s="220"/>
      <c r="G97" s="220"/>
      <c r="I97" s="220"/>
      <c r="J97" s="220"/>
      <c r="K97" s="221"/>
      <c r="L97" s="167"/>
    </row>
    <row r="98" spans="1:12" ht="20.25">
      <c r="A98" s="168"/>
      <c r="B98" s="690" t="s">
        <v>253</v>
      </c>
      <c r="C98" s="690"/>
      <c r="D98" s="690"/>
      <c r="E98" s="272"/>
      <c r="F98" s="217"/>
      <c r="G98" s="217"/>
      <c r="I98" s="217"/>
      <c r="J98" s="222"/>
      <c r="K98" s="223"/>
      <c r="L98" s="167"/>
    </row>
    <row r="99" spans="1:12" ht="18">
      <c r="A99" s="168"/>
      <c r="B99" s="224" t="s">
        <v>254</v>
      </c>
      <c r="C99" s="217" t="s">
        <v>280</v>
      </c>
      <c r="D99" s="217"/>
      <c r="E99" s="217"/>
      <c r="F99" s="217"/>
      <c r="G99" s="217"/>
      <c r="I99" s="225"/>
      <c r="J99" s="226"/>
      <c r="K99" s="227"/>
      <c r="L99" s="167"/>
    </row>
    <row r="100" spans="1:12" ht="15">
      <c r="A100" s="168"/>
      <c r="B100" s="216"/>
      <c r="C100" s="217"/>
      <c r="D100" s="217"/>
      <c r="E100" s="217"/>
      <c r="F100" s="217"/>
      <c r="G100" s="217"/>
      <c r="I100" s="225"/>
      <c r="J100" s="226"/>
      <c r="K100" s="227"/>
      <c r="L100" s="167"/>
    </row>
    <row r="101" spans="1:12" ht="20.25">
      <c r="A101" s="168"/>
      <c r="B101" s="228" t="s">
        <v>255</v>
      </c>
      <c r="C101" s="217" t="s">
        <v>256</v>
      </c>
      <c r="D101" s="217"/>
      <c r="E101" s="217"/>
      <c r="F101" s="217"/>
      <c r="G101" s="217"/>
      <c r="I101" s="225"/>
      <c r="J101" s="226"/>
      <c r="K101" s="227"/>
      <c r="L101" s="167"/>
    </row>
    <row r="102" spans="1:12" ht="15">
      <c r="A102" s="168"/>
      <c r="B102" s="217" t="s">
        <v>257</v>
      </c>
      <c r="C102" s="229"/>
      <c r="D102" s="189"/>
      <c r="E102" s="189"/>
      <c r="F102" s="217"/>
      <c r="G102" s="217"/>
      <c r="I102" s="217"/>
      <c r="J102" s="217"/>
      <c r="K102" s="227"/>
      <c r="L102" s="167"/>
    </row>
    <row r="103" spans="1:12" ht="15">
      <c r="A103" s="168"/>
      <c r="B103" s="168"/>
      <c r="C103" s="175"/>
      <c r="D103" s="175"/>
      <c r="E103" s="175"/>
      <c r="F103" s="175"/>
      <c r="G103" s="175"/>
      <c r="H103" s="175"/>
      <c r="I103" s="175"/>
      <c r="J103" s="175"/>
      <c r="K103" s="197"/>
      <c r="L103" s="167"/>
    </row>
    <row r="104" spans="1:12" ht="18">
      <c r="A104" s="168"/>
      <c r="B104" s="168"/>
      <c r="C104" s="175"/>
      <c r="D104" s="175"/>
      <c r="E104" s="175"/>
      <c r="G104" s="184" t="s">
        <v>258</v>
      </c>
      <c r="H104" s="691">
        <f ca="1">TODAY()</f>
        <v>42924</v>
      </c>
      <c r="I104" s="691"/>
      <c r="J104" s="230"/>
      <c r="K104" s="230"/>
      <c r="L104" s="167"/>
    </row>
    <row r="105" spans="3:12" ht="15">
      <c r="C105" s="175"/>
      <c r="D105" s="175"/>
      <c r="E105" s="175"/>
      <c r="F105" s="175"/>
      <c r="G105" s="175"/>
      <c r="H105" s="176"/>
      <c r="I105" s="176"/>
      <c r="J105" s="176"/>
      <c r="K105" s="197"/>
      <c r="L105" s="167"/>
    </row>
    <row r="106" spans="3:12" ht="20.25">
      <c r="C106" s="175"/>
      <c r="D106" s="175"/>
      <c r="E106" s="175"/>
      <c r="F106" s="176"/>
      <c r="G106" s="176"/>
      <c r="H106" s="692" t="s">
        <v>259</v>
      </c>
      <c r="I106" s="692"/>
      <c r="J106" s="231"/>
      <c r="K106" s="231"/>
      <c r="L106" s="167"/>
    </row>
    <row r="107" spans="3:12" ht="20.25">
      <c r="C107" s="175"/>
      <c r="D107" s="175"/>
      <c r="E107" s="175"/>
      <c r="F107" s="176"/>
      <c r="G107" s="176"/>
      <c r="H107" s="692"/>
      <c r="I107" s="692"/>
      <c r="J107" s="231"/>
      <c r="K107" s="231"/>
      <c r="L107" s="167"/>
    </row>
    <row r="108" spans="11:12" ht="15">
      <c r="K108" s="166"/>
      <c r="L108" s="167"/>
    </row>
  </sheetData>
  <sheetProtection/>
  <mergeCells count="36">
    <mergeCell ref="B91:D91"/>
    <mergeCell ref="B98:D98"/>
    <mergeCell ref="H104:I104"/>
    <mergeCell ref="H106:I107"/>
    <mergeCell ref="B76:K76"/>
    <mergeCell ref="B77:K77"/>
    <mergeCell ref="I80:I81"/>
    <mergeCell ref="F86:G86"/>
    <mergeCell ref="F82:G82"/>
    <mergeCell ref="F83:G83"/>
    <mergeCell ref="F84:G84"/>
    <mergeCell ref="F85:G85"/>
    <mergeCell ref="B80:G81"/>
    <mergeCell ref="H80:H81"/>
    <mergeCell ref="A68:G68"/>
    <mergeCell ref="B73:D73"/>
    <mergeCell ref="B74:K74"/>
    <mergeCell ref="A75:K75"/>
    <mergeCell ref="B29:D29"/>
    <mergeCell ref="C42:G42"/>
    <mergeCell ref="A58:B58"/>
    <mergeCell ref="G64:G67"/>
    <mergeCell ref="H64:H67"/>
    <mergeCell ref="I64:I67"/>
    <mergeCell ref="J64:J67"/>
    <mergeCell ref="K64:K67"/>
    <mergeCell ref="G58:H58"/>
    <mergeCell ref="G63:H63"/>
    <mergeCell ref="A63:B63"/>
    <mergeCell ref="J70:K70"/>
    <mergeCell ref="C23:D23"/>
    <mergeCell ref="A1:I1"/>
    <mergeCell ref="A2:I2"/>
    <mergeCell ref="A3:I3"/>
    <mergeCell ref="B14:C14"/>
    <mergeCell ref="B21:C2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Faycel</dc:creator>
  <cp:keywords/>
  <dc:description/>
  <cp:lastModifiedBy>layouni</cp:lastModifiedBy>
  <cp:lastPrinted>2017-05-30T09:01:13Z</cp:lastPrinted>
  <dcterms:created xsi:type="dcterms:W3CDTF">2016-11-17T07:30:35Z</dcterms:created>
  <dcterms:modified xsi:type="dcterms:W3CDTF">2017-07-08T21:34:15Z</dcterms:modified>
  <cp:category/>
  <cp:version/>
  <cp:contentType/>
  <cp:contentStatus/>
</cp:coreProperties>
</file>